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FIN. PLANA 2022\"/>
    </mc:Choice>
  </mc:AlternateContent>
  <xr:revisionPtr revIDLastSave="0" documentId="13_ncr:1_{EEC327DA-AC1F-4D38-B38B-A4692293B63C}" xr6:coauthVersionLast="37" xr6:coauthVersionMax="37" xr10:uidLastSave="{00000000-0000-0000-0000-000000000000}"/>
  <bookViews>
    <workbookView xWindow="0" yWindow="0" windowWidth="24000" windowHeight="9525" xr2:uid="{00000000-000D-0000-FFFF-FFFF00000000}"/>
  </bookViews>
  <sheets>
    <sheet name="OPĆI DIO" sheetId="1" r:id="rId1"/>
    <sheet name="2. DIO" sheetId="2" r:id="rId2"/>
    <sheet name="3. DIO " sheetId="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4" i="1"/>
  <c r="G218" i="5"/>
  <c r="H218" i="5"/>
  <c r="I186" i="5"/>
  <c r="G170" i="5"/>
  <c r="H170" i="5"/>
  <c r="G160" i="5"/>
  <c r="H160" i="5"/>
  <c r="G149" i="5"/>
  <c r="H149" i="5"/>
  <c r="J72" i="5"/>
  <c r="I72" i="5"/>
  <c r="G26" i="2"/>
  <c r="G33" i="2"/>
  <c r="F243" i="5" l="1"/>
  <c r="J239" i="5"/>
  <c r="F206" i="5"/>
  <c r="I206" i="5" s="1"/>
  <c r="F201" i="5"/>
  <c r="I201" i="5"/>
  <c r="F199" i="5"/>
  <c r="H48" i="5"/>
  <c r="J49" i="5" s="1"/>
  <c r="G48" i="5"/>
  <c r="F50" i="5"/>
  <c r="I50" i="5" s="1"/>
  <c r="F52" i="5"/>
  <c r="F54" i="5"/>
  <c r="I54" i="5" s="1"/>
  <c r="J54" i="5"/>
  <c r="J52" i="5"/>
  <c r="I52" i="5"/>
  <c r="H41" i="5"/>
  <c r="G41" i="5"/>
  <c r="F41" i="5"/>
  <c r="J50" i="5"/>
  <c r="I49" i="5"/>
  <c r="J47" i="5"/>
  <c r="I47" i="5"/>
  <c r="J46" i="5"/>
  <c r="I46" i="5"/>
  <c r="I43" i="5"/>
  <c r="I213" i="5"/>
  <c r="J213" i="5"/>
  <c r="J194" i="5"/>
  <c r="I194" i="5"/>
  <c r="J186" i="5"/>
  <c r="I185" i="5"/>
  <c r="J171" i="5"/>
  <c r="I171" i="5"/>
  <c r="J161" i="5"/>
  <c r="I161" i="5"/>
  <c r="J150" i="5"/>
  <c r="I150" i="5"/>
  <c r="J43" i="5"/>
  <c r="I42" i="5"/>
  <c r="J40" i="5"/>
  <c r="I40" i="5"/>
  <c r="J39" i="5"/>
  <c r="I39" i="5"/>
  <c r="J206" i="5"/>
  <c r="F211" i="5"/>
  <c r="I211" i="5" s="1"/>
  <c r="J210" i="5"/>
  <c r="I210" i="5"/>
  <c r="J209" i="5"/>
  <c r="I209" i="5"/>
  <c r="J202" i="5"/>
  <c r="J203" i="5"/>
  <c r="J204" i="5"/>
  <c r="J205" i="5"/>
  <c r="I202" i="5"/>
  <c r="I203" i="5"/>
  <c r="I204" i="5"/>
  <c r="I205" i="5"/>
  <c r="J207" i="5"/>
  <c r="I207" i="5"/>
  <c r="J201" i="5"/>
  <c r="J200" i="5"/>
  <c r="I200" i="5"/>
  <c r="J199" i="5"/>
  <c r="J198" i="5"/>
  <c r="I198" i="5"/>
  <c r="J197" i="5"/>
  <c r="I197" i="5"/>
  <c r="J196" i="5"/>
  <c r="I196" i="5"/>
  <c r="H193" i="5"/>
  <c r="G193" i="5"/>
  <c r="J192" i="5"/>
  <c r="I192" i="5"/>
  <c r="J191" i="5"/>
  <c r="I191" i="5"/>
  <c r="F237" i="5"/>
  <c r="J240" i="5"/>
  <c r="J241" i="5"/>
  <c r="I240" i="5"/>
  <c r="I241" i="5"/>
  <c r="F224" i="5"/>
  <c r="F227" i="5"/>
  <c r="F218" i="5" s="1"/>
  <c r="J228" i="5"/>
  <c r="I228" i="5"/>
  <c r="J225" i="5"/>
  <c r="I225" i="5"/>
  <c r="F184" i="5"/>
  <c r="F245" i="5" s="1"/>
  <c r="F248" i="5" s="1"/>
  <c r="F178" i="5"/>
  <c r="F160" i="5"/>
  <c r="F149" i="5"/>
  <c r="F87" i="5"/>
  <c r="F122" i="5"/>
  <c r="F104" i="5"/>
  <c r="F98" i="5"/>
  <c r="F128" i="5"/>
  <c r="F137" i="5"/>
  <c r="I96" i="5"/>
  <c r="J96" i="5"/>
  <c r="H76" i="5"/>
  <c r="F76" i="5"/>
  <c r="G76" i="5"/>
  <c r="J80" i="5"/>
  <c r="I80" i="5"/>
  <c r="F16" i="5"/>
  <c r="F9" i="5" s="1"/>
  <c r="H184" i="5"/>
  <c r="H245" i="5" s="1"/>
  <c r="F193" i="5" l="1"/>
  <c r="F246" i="5" s="1"/>
  <c r="F247" i="5"/>
  <c r="I199" i="5"/>
  <c r="J42" i="5"/>
  <c r="F48" i="5"/>
  <c r="J48" i="5"/>
  <c r="J41" i="5"/>
  <c r="F86" i="5"/>
  <c r="I41" i="5"/>
  <c r="J211" i="5"/>
  <c r="J193" i="5"/>
  <c r="I193" i="5"/>
  <c r="G118" i="5"/>
  <c r="G104" i="5"/>
  <c r="H87" i="5"/>
  <c r="H137" i="5"/>
  <c r="H134" i="5"/>
  <c r="H130" i="5"/>
  <c r="H122" i="5"/>
  <c r="H118" i="5"/>
  <c r="H104" i="5"/>
  <c r="H141" i="5"/>
  <c r="J166" i="5"/>
  <c r="I166" i="5"/>
  <c r="J165" i="5"/>
  <c r="I165" i="5"/>
  <c r="J164" i="5"/>
  <c r="I164" i="5"/>
  <c r="J163" i="5"/>
  <c r="I163" i="5"/>
  <c r="J162" i="5"/>
  <c r="I162" i="5"/>
  <c r="J159" i="5"/>
  <c r="I159" i="5"/>
  <c r="J158" i="5"/>
  <c r="I158" i="5"/>
  <c r="H227" i="5"/>
  <c r="G227" i="5"/>
  <c r="H224" i="5"/>
  <c r="G224" i="5"/>
  <c r="G184" i="5"/>
  <c r="G245" i="5" s="1"/>
  <c r="J79" i="5"/>
  <c r="I79" i="5"/>
  <c r="J78" i="5"/>
  <c r="I78" i="5"/>
  <c r="J77" i="5"/>
  <c r="I77" i="5"/>
  <c r="I84" i="5"/>
  <c r="I48" i="5" l="1"/>
  <c r="J76" i="5"/>
  <c r="I76" i="5"/>
  <c r="J160" i="5"/>
  <c r="H237" i="5"/>
  <c r="I237" i="5" s="1"/>
  <c r="G237" i="5"/>
  <c r="J235" i="5"/>
  <c r="J236" i="5"/>
  <c r="J242" i="5"/>
  <c r="I235" i="5"/>
  <c r="I236" i="5"/>
  <c r="I242" i="5"/>
  <c r="H178" i="5"/>
  <c r="G178" i="5"/>
  <c r="H216" i="5" l="1"/>
  <c r="H247" i="5" s="1"/>
  <c r="G216" i="5"/>
  <c r="G247" i="5" s="1"/>
  <c r="I160" i="5"/>
  <c r="J237" i="5"/>
  <c r="J153" i="5"/>
  <c r="J155" i="5"/>
  <c r="J154" i="5"/>
  <c r="I153" i="5"/>
  <c r="J156" i="5"/>
  <c r="I154" i="5"/>
  <c r="I155" i="5"/>
  <c r="I156" i="5"/>
  <c r="G134" i="5"/>
  <c r="H128" i="5"/>
  <c r="H86" i="5" s="1"/>
  <c r="G128" i="5"/>
  <c r="I119" i="5"/>
  <c r="J119" i="5"/>
  <c r="I105" i="5"/>
  <c r="J105" i="5"/>
  <c r="I92" i="5"/>
  <c r="J92" i="5"/>
  <c r="J90" i="5"/>
  <c r="I90" i="5"/>
  <c r="J88" i="5"/>
  <c r="I88" i="5"/>
  <c r="G86" i="5" l="1"/>
  <c r="D14" i="1"/>
  <c r="C14" i="1"/>
  <c r="D18" i="1"/>
  <c r="C18" i="1"/>
  <c r="I8" i="2"/>
  <c r="I9" i="2"/>
  <c r="I12" i="2"/>
  <c r="I13" i="2"/>
  <c r="I14" i="2"/>
  <c r="I16" i="2"/>
  <c r="I18" i="2"/>
  <c r="I19" i="2"/>
  <c r="I20" i="2"/>
  <c r="I21" i="2"/>
  <c r="I22" i="2"/>
  <c r="I25" i="2"/>
  <c r="I28" i="2"/>
  <c r="I30" i="2"/>
  <c r="I31" i="2"/>
  <c r="I34" i="2"/>
  <c r="I35" i="2"/>
  <c r="I36" i="2"/>
  <c r="H8" i="2"/>
  <c r="H9" i="2"/>
  <c r="H12" i="2"/>
  <c r="H13" i="2"/>
  <c r="H14" i="2"/>
  <c r="H16" i="2"/>
  <c r="H18" i="2"/>
  <c r="H19" i="2"/>
  <c r="H20" i="2"/>
  <c r="H21" i="2"/>
  <c r="H22" i="2"/>
  <c r="H25" i="2"/>
  <c r="H28" i="2"/>
  <c r="H30" i="2"/>
  <c r="H31" i="2"/>
  <c r="H34" i="2"/>
  <c r="H35" i="2"/>
  <c r="H36" i="2"/>
  <c r="G11" i="2" l="1"/>
  <c r="F11" i="2"/>
  <c r="F10" i="2" s="1"/>
  <c r="E11" i="2"/>
  <c r="E10" i="2" s="1"/>
  <c r="F15" i="2"/>
  <c r="G15" i="2"/>
  <c r="E15" i="2"/>
  <c r="F17" i="2"/>
  <c r="G17" i="2"/>
  <c r="E17" i="2"/>
  <c r="G24" i="2"/>
  <c r="F24" i="2"/>
  <c r="E24" i="2"/>
  <c r="E23" i="2" s="1"/>
  <c r="F27" i="2"/>
  <c r="G27" i="2"/>
  <c r="E27" i="2"/>
  <c r="F29" i="2"/>
  <c r="G29" i="2"/>
  <c r="E29" i="2"/>
  <c r="H29" i="2" s="1"/>
  <c r="F33" i="2"/>
  <c r="G32" i="2"/>
  <c r="E33" i="2"/>
  <c r="I17" i="2" l="1"/>
  <c r="F32" i="2"/>
  <c r="I32" i="2" s="1"/>
  <c r="I33" i="2"/>
  <c r="H27" i="2"/>
  <c r="I27" i="2"/>
  <c r="G23" i="2"/>
  <c r="H23" i="2" s="1"/>
  <c r="H24" i="2"/>
  <c r="E32" i="2"/>
  <c r="H32" i="2" s="1"/>
  <c r="H33" i="2"/>
  <c r="I29" i="2"/>
  <c r="I15" i="2"/>
  <c r="H15" i="2"/>
  <c r="G10" i="2"/>
  <c r="I10" i="2" s="1"/>
  <c r="H11" i="2"/>
  <c r="I11" i="2"/>
  <c r="F23" i="2"/>
  <c r="I24" i="2"/>
  <c r="E7" i="2"/>
  <c r="H17" i="2"/>
  <c r="F26" i="2"/>
  <c r="I26" i="2" s="1"/>
  <c r="E26" i="2"/>
  <c r="F7" i="2"/>
  <c r="G7" i="2" l="1"/>
  <c r="H7" i="2" s="1"/>
  <c r="H10" i="2"/>
  <c r="I23" i="2"/>
  <c r="F6" i="2"/>
  <c r="H26" i="2"/>
  <c r="E6" i="2"/>
  <c r="G173" i="5"/>
  <c r="H173" i="5"/>
  <c r="F173" i="5"/>
  <c r="F170" i="5" s="1"/>
  <c r="G69" i="5"/>
  <c r="H69" i="5"/>
  <c r="F69" i="5"/>
  <c r="G59" i="5"/>
  <c r="H59" i="5"/>
  <c r="F59" i="5"/>
  <c r="F7" i="5" s="1"/>
  <c r="J37" i="5"/>
  <c r="J57" i="5"/>
  <c r="J58" i="5"/>
  <c r="J60" i="5"/>
  <c r="J61" i="5"/>
  <c r="J62" i="5"/>
  <c r="J63" i="5"/>
  <c r="J64" i="5"/>
  <c r="J65" i="5"/>
  <c r="J67" i="5"/>
  <c r="J68" i="5"/>
  <c r="J70" i="5"/>
  <c r="J71" i="5"/>
  <c r="J84" i="5"/>
  <c r="J85" i="5"/>
  <c r="J86" i="5"/>
  <c r="J87" i="5"/>
  <c r="J89" i="5"/>
  <c r="J91" i="5"/>
  <c r="J93" i="5"/>
  <c r="J94" i="5"/>
  <c r="J95" i="5"/>
  <c r="J97" i="5"/>
  <c r="J98" i="5"/>
  <c r="J99" i="5"/>
  <c r="J100" i="5"/>
  <c r="J101" i="5"/>
  <c r="J102" i="5"/>
  <c r="J103" i="5"/>
  <c r="J104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7" i="5"/>
  <c r="J148" i="5"/>
  <c r="J149" i="5"/>
  <c r="J151" i="5"/>
  <c r="J152" i="5"/>
  <c r="J168" i="5"/>
  <c r="J169" i="5"/>
  <c r="J172" i="5"/>
  <c r="J174" i="5"/>
  <c r="J176" i="5"/>
  <c r="J177" i="5"/>
  <c r="J178" i="5"/>
  <c r="J179" i="5"/>
  <c r="J180" i="5"/>
  <c r="J182" i="5"/>
  <c r="J183" i="5"/>
  <c r="J184" i="5"/>
  <c r="J187" i="5"/>
  <c r="J188" i="5"/>
  <c r="J189" i="5"/>
  <c r="J216" i="5"/>
  <c r="J217" i="5"/>
  <c r="J218" i="5"/>
  <c r="J220" i="5"/>
  <c r="J221" i="5"/>
  <c r="J222" i="5"/>
  <c r="J223" i="5"/>
  <c r="J224" i="5"/>
  <c r="J226" i="5"/>
  <c r="J227" i="5"/>
  <c r="J229" i="5"/>
  <c r="J230" i="5"/>
  <c r="J231" i="5"/>
  <c r="J232" i="5"/>
  <c r="J233" i="5"/>
  <c r="J234" i="5"/>
  <c r="J245" i="5"/>
  <c r="J247" i="5"/>
  <c r="I70" i="5"/>
  <c r="I71" i="5"/>
  <c r="I85" i="5"/>
  <c r="I86" i="5"/>
  <c r="I87" i="5"/>
  <c r="I89" i="5"/>
  <c r="I91" i="5"/>
  <c r="I93" i="5"/>
  <c r="I94" i="5"/>
  <c r="I95" i="5"/>
  <c r="I97" i="5"/>
  <c r="I98" i="5"/>
  <c r="I99" i="5"/>
  <c r="I100" i="5"/>
  <c r="I101" i="5"/>
  <c r="I102" i="5"/>
  <c r="I103" i="5"/>
  <c r="I104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7" i="5"/>
  <c r="I148" i="5"/>
  <c r="I149" i="5"/>
  <c r="I151" i="5"/>
  <c r="I152" i="5"/>
  <c r="I168" i="5"/>
  <c r="I169" i="5"/>
  <c r="I172" i="5"/>
  <c r="I174" i="5"/>
  <c r="I176" i="5"/>
  <c r="I177" i="5"/>
  <c r="I178" i="5"/>
  <c r="I179" i="5"/>
  <c r="I180" i="5"/>
  <c r="I182" i="5"/>
  <c r="I183" i="5"/>
  <c r="I184" i="5"/>
  <c r="I187" i="5"/>
  <c r="I188" i="5"/>
  <c r="I189" i="5"/>
  <c r="I216" i="5"/>
  <c r="I217" i="5"/>
  <c r="I218" i="5"/>
  <c r="I220" i="5"/>
  <c r="I221" i="5"/>
  <c r="I222" i="5"/>
  <c r="I223" i="5"/>
  <c r="I224" i="5"/>
  <c r="I226" i="5"/>
  <c r="I227" i="5"/>
  <c r="I229" i="5"/>
  <c r="I230" i="5"/>
  <c r="I231" i="5"/>
  <c r="I232" i="5"/>
  <c r="I233" i="5"/>
  <c r="I234" i="5"/>
  <c r="I245" i="5"/>
  <c r="I247" i="5"/>
  <c r="I37" i="5"/>
  <c r="I57" i="5"/>
  <c r="I58" i="5"/>
  <c r="I60" i="5"/>
  <c r="I61" i="5"/>
  <c r="I62" i="5"/>
  <c r="I63" i="5"/>
  <c r="I64" i="5"/>
  <c r="I65" i="5"/>
  <c r="I67" i="5"/>
  <c r="I68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11" i="5"/>
  <c r="J12" i="5"/>
  <c r="J13" i="5"/>
  <c r="J14" i="5"/>
  <c r="J1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11" i="5"/>
  <c r="F244" i="5" l="1"/>
  <c r="J69" i="5"/>
  <c r="J173" i="5"/>
  <c r="I7" i="2"/>
  <c r="G6" i="2"/>
  <c r="H6" i="2" s="1"/>
  <c r="I59" i="5"/>
  <c r="I69" i="5"/>
  <c r="H244" i="5"/>
  <c r="I173" i="5"/>
  <c r="G244" i="5"/>
  <c r="J59" i="5"/>
  <c r="I244" i="5" l="1"/>
  <c r="J244" i="5"/>
  <c r="I6" i="2"/>
  <c r="J170" i="5"/>
  <c r="I170" i="5"/>
  <c r="H16" i="5" l="1"/>
  <c r="H9" i="5" s="1"/>
  <c r="G16" i="5"/>
  <c r="G9" i="5" s="1"/>
  <c r="H6" i="5" l="1"/>
  <c r="I6" i="5" s="1"/>
  <c r="H243" i="5"/>
  <c r="H248" i="5" s="1"/>
  <c r="H7" i="5"/>
  <c r="G6" i="5"/>
  <c r="G243" i="5"/>
  <c r="G248" i="5" s="1"/>
  <c r="G7" i="5"/>
  <c r="I9" i="5"/>
  <c r="J16" i="5"/>
  <c r="I16" i="5"/>
  <c r="E16" i="1"/>
  <c r="E17" i="1"/>
  <c r="E12" i="1"/>
  <c r="F16" i="1" l="1"/>
  <c r="F12" i="1"/>
  <c r="I7" i="5" l="1"/>
  <c r="E18" i="1" l="1"/>
  <c r="F18" i="1"/>
  <c r="E14" i="1"/>
  <c r="F14" i="1"/>
  <c r="I243" i="5" l="1"/>
  <c r="J243" i="5"/>
  <c r="I248" i="5"/>
  <c r="J248" i="5" l="1"/>
  <c r="J9" i="5" l="1"/>
  <c r="J7" i="5" l="1"/>
  <c r="J6" i="5"/>
</calcChain>
</file>

<file path=xl/sharedStrings.xml><?xml version="1.0" encoding="utf-8"?>
<sst xmlns="http://schemas.openxmlformats.org/spreadsheetml/2006/main" count="387" uniqueCount="214">
  <si>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</si>
  <si>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</si>
  <si>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</si>
  <si>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</si>
  <si>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</si>
  <si>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</si>
  <si>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</si>
  <si>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</si>
  <si>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</si>
  <si>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</si>
  <si>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</si>
  <si>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</si>
  <si>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</si>
  <si>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</si>
  <si>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</si>
  <si>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</si>
  <si>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</si>
  <si>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</si>
  <si>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</si>
  <si>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</si>
  <si>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</si>
  <si>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</si>
  <si>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</si>
  <si>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</si>
  <si>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</si>
  <si>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</si>
  <si>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</si>
  <si>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</si>
  <si>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</si>
  <si>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</si>
  <si>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</si>
  <si>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</si>
  <si>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</si>
  <si>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</si>
  <si>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</si>
  <si>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</si>
  <si>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</si>
  <si>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</si>
  <si>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</si>
  <si>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</si>
  <si>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</si>
  <si>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</si>
  <si>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</si>
  <si>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</si>
  <si>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</si>
  <si>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</si>
  <si>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</si>
  <si>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</si>
  <si>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</si>
  <si>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</si>
  <si>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</si>
  <si>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</si>
  <si>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</si>
  <si>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</si>
  <si>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</si>
  <si>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</si>
  <si>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</si>
  <si>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</si>
  <si>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</si>
  <si>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</si>
  <si>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posl.</t>
  </si>
  <si>
    <t>Zatezne kamate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</si>
  <si>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</si>
  <si>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</si>
  <si>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</si>
  <si>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</si>
  <si>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</si>
  <si>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</si>
  <si>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</si>
  <si>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</si>
  <si>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A2203-04</t>
  </si>
  <si>
    <t>Podizanje kvalitete i standarda u školstvu</t>
  </si>
  <si>
    <t>Ostale naknade troškova zaposlenima</t>
  </si>
  <si>
    <t>Uredski materijal i ostali mat. rashodi</t>
  </si>
  <si>
    <t>Sitni inventar</t>
  </si>
  <si>
    <t>G07</t>
  </si>
  <si>
    <t>G0701</t>
  </si>
  <si>
    <t>G0702</t>
  </si>
  <si>
    <t>Licence</t>
  </si>
  <si>
    <t>Naknade trošk.osobama izvan rad.odn.</t>
  </si>
  <si>
    <t>Ostali nespomenuti rashodi poslovanja</t>
  </si>
  <si>
    <t>Uredska oprema i namještaj</t>
  </si>
  <si>
    <t>Knjige</t>
  </si>
  <si>
    <t>Laboratorijske usluge</t>
  </si>
  <si>
    <t>Funkcija: 0960</t>
  </si>
  <si>
    <t>Dodatne usluge u obrazovanju</t>
  </si>
  <si>
    <t>Aktivnost: A2203-27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</si>
  <si>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</si>
  <si>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</si>
  <si>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</si>
  <si>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</si>
  <si>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</si>
  <si>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</si>
  <si>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</si>
  <si>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</si>
  <si>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</si>
  <si>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</si>
  <si>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</si>
  <si>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</si>
  <si>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Novčana nak.posl.zbog nezapošlj.osob.s invalidItetom</t>
  </si>
  <si>
    <t>Izvor 
financiranja</t>
  </si>
  <si>
    <t>UKUPNO:</t>
  </si>
  <si>
    <t>Materijal i dijelovi za tekuće i inv.održ.</t>
  </si>
  <si>
    <t>Usluge tekućeg i investicijskog održ.                              **</t>
  </si>
  <si>
    <t>Računovođa:</t>
  </si>
  <si>
    <t>Ravnatelj:</t>
  </si>
  <si>
    <t>Prihodi iz nadležnog proračuna za financiranje
rashoda za nabavu nefinancijske imovine</t>
  </si>
  <si>
    <t>Program 2202 Osnovno školstvo -standard</t>
  </si>
  <si>
    <t>Program 2203 Osnovno školstvo-iznad standarda</t>
  </si>
  <si>
    <t xml:space="preserve">GODIŠNJI IZVJEŠTAJ O IZVRŠENJU FINANCIJSKOG PLANA ŠKOLE ZA PERIOD 01.01.-31.12.2022 </t>
  </si>
  <si>
    <t>Izvršenje              2021.</t>
  </si>
  <si>
    <t>Izvršenje                            2021.</t>
  </si>
  <si>
    <t>Tekući plan 
za 2022.</t>
  </si>
  <si>
    <t>Izvršenje             2021.</t>
  </si>
  <si>
    <t>Tekući plan  2022.</t>
  </si>
  <si>
    <t>Troškovi sudskih postupaka</t>
  </si>
  <si>
    <t>I1001</t>
  </si>
  <si>
    <t>I961</t>
  </si>
  <si>
    <t>Plaće po sudskim sporovima</t>
  </si>
  <si>
    <t>Izvršenje 
 2022.</t>
  </si>
  <si>
    <t>Izvršenje
     2022.</t>
  </si>
  <si>
    <t>Indeks (6/4)*100</t>
  </si>
  <si>
    <t>Indeks (6/5)*100</t>
  </si>
  <si>
    <t>Izvršenje 
    2022.</t>
  </si>
  <si>
    <t>Indeks            (5/2)*100</t>
  </si>
  <si>
    <t>Indeks (5/4)*100</t>
  </si>
  <si>
    <t>Indeks                 (5/3)*100</t>
  </si>
  <si>
    <t>Usluge promidžbe i informiranja</t>
  </si>
  <si>
    <t>Ostali nespomenuti rashodu</t>
  </si>
  <si>
    <t>intelektualne usluge</t>
  </si>
  <si>
    <t>Ostale naknade iz proračuna u naravi</t>
  </si>
  <si>
    <t>Osnovno škoistvo-iznad standarda</t>
  </si>
  <si>
    <t>Školska kuhinja i kantina</t>
  </si>
  <si>
    <t>Osnovno školstvo-iznad standarda</t>
  </si>
  <si>
    <t>Natjecanje i smotre u OŠ</t>
  </si>
  <si>
    <t>Naknade članovima povjerenstava</t>
  </si>
  <si>
    <t>Ostali nespomenuti rashodi</t>
  </si>
  <si>
    <t>Razvojni projekti EU</t>
  </si>
  <si>
    <t>Tekući projekt:T4301-67 Projekt pomoćnici u nastavi</t>
  </si>
  <si>
    <t>Doprinosi za zaposlene</t>
  </si>
  <si>
    <t>Naknada za prijevoz</t>
  </si>
  <si>
    <t>Nacionalni EU projekti</t>
  </si>
  <si>
    <t>Inkluzija-korak bliže društvu bez prepreka 2021/22.</t>
  </si>
  <si>
    <t>Doprinosi na plaće</t>
  </si>
  <si>
    <t>Doprinosi na plaće OZO-EU</t>
  </si>
  <si>
    <t>Doprinosi na plaće OZO-MZO</t>
  </si>
  <si>
    <t>Doprinosi na plaće EU 2022/23.</t>
  </si>
  <si>
    <t>Naknade za prijevoz</t>
  </si>
  <si>
    <t>Program 4306 Nacionalni EU projekti</t>
  </si>
  <si>
    <t>Program 4301 Razvojni projekti EU</t>
  </si>
  <si>
    <t>Uredski materijal i ostali mat.rashodi</t>
  </si>
  <si>
    <t>Uređaji, strojevi i opr.za ostalenamjene</t>
  </si>
  <si>
    <t>Aktivnost: A2203-06</t>
  </si>
  <si>
    <t>Aktivnost: A2203-14</t>
  </si>
  <si>
    <t>Program 4301</t>
  </si>
  <si>
    <t>Program 4306</t>
  </si>
  <si>
    <t>Prijenosi između proračunskih korisnika istog proračuna</t>
  </si>
  <si>
    <t>Tekući prijenosi između korisnika istog proračuna</t>
  </si>
  <si>
    <t>Tek.prijenosi između pror.kor.istog proračuna tem.prijenosa EU sredstava</t>
  </si>
  <si>
    <t>Tekuće pomoći iz državnog proračuna pror.korisnicima koji im nije nadležan</t>
  </si>
  <si>
    <t>Tekuće pomoći proračunskim korisnicima iz općinskog proračuna</t>
  </si>
  <si>
    <t>Pomoći temeljem prijenosa EU sredstava</t>
  </si>
  <si>
    <t>Tekuće pomoći temeljem prijenosa EU sredstava</t>
  </si>
  <si>
    <t>Pomoći od izvanproračunskih korisnika</t>
  </si>
  <si>
    <t>Tekuće pomoći od izvanproračunskih korisnika</t>
  </si>
  <si>
    <t>Plan 2022.</t>
  </si>
  <si>
    <t>Ostali prihodi</t>
  </si>
  <si>
    <t>IZVRŠENJE FINANCIJSKOG PLANA OŠ STJEPANA RADIĆA BIBINJE ZA
PERIOD 01.01.-31.12. 2022. GODINE
OPĆI DIO - PRIHODI I PRIMICI</t>
  </si>
  <si>
    <t>IZVRŠENJE FINANCIJSKOG PLANA OŠ STJEPANA RADIĆA BIBINJE ZA
PERIOD 01.01.-31.12. 2022. GODINE
POSEBNI DIO - RASHODI I IZDACI</t>
  </si>
  <si>
    <t>Bibinje, 20.ožujka 2023.g.</t>
  </si>
  <si>
    <t>OŠ STJEPANA RADIĆA BIBINJE</t>
  </si>
  <si>
    <t>GUMLA 3</t>
  </si>
  <si>
    <t>23205 BIBINJE</t>
  </si>
  <si>
    <t>Projektna dokumentacija - Javne potrebe</t>
  </si>
  <si>
    <t>Izrada projek. dokum. za projekte OŠ i SŠ</t>
  </si>
  <si>
    <t>Doprinosi za zdravstveno</t>
  </si>
  <si>
    <t>J16</t>
  </si>
  <si>
    <t>Usluge tekućeg i inv. održavanja opreme</t>
  </si>
  <si>
    <t>J1601</t>
  </si>
  <si>
    <t>J17</t>
  </si>
  <si>
    <t>Ostale najamnine i zakupnine</t>
  </si>
  <si>
    <t>J1701</t>
  </si>
  <si>
    <t>Tek. projekt:T4306-03</t>
  </si>
  <si>
    <t>Plaće za redovan rad EU 2022/2023.</t>
  </si>
  <si>
    <t>Plaće za redovan rad MZO 2022/2023.</t>
  </si>
  <si>
    <t>Projekt Erasmus+ KA122-Bridging the gap-OŠ Bibinje</t>
  </si>
  <si>
    <t>Kristina Sorić</t>
  </si>
  <si>
    <t>Mirka Sikirić</t>
  </si>
  <si>
    <t xml:space="preserve">Aktivnost:T2203-02          </t>
  </si>
  <si>
    <t>Javne potrebe u prosvjeti - korisnici</t>
  </si>
  <si>
    <t xml:space="preserve">Aktivnost:A2203-01 </t>
  </si>
  <si>
    <t>Školska shema</t>
  </si>
  <si>
    <t>Aktivnost: A2203-08</t>
  </si>
  <si>
    <t>Namirnice</t>
  </si>
  <si>
    <t>G</t>
  </si>
  <si>
    <t>Uredski materijal</t>
  </si>
  <si>
    <t>Stručno usavršavanje</t>
  </si>
  <si>
    <t>Program 4302</t>
  </si>
  <si>
    <t>Projekti EU</t>
  </si>
  <si>
    <t>Tekući projekt:T4302-25</t>
  </si>
  <si>
    <t>Inkluzija-korak bliže društvu bez prepreka 2020/21.</t>
  </si>
  <si>
    <t>Plaće za redovan rad-višak od MRRFEU</t>
  </si>
  <si>
    <t>Doprinosi za plaće</t>
  </si>
  <si>
    <t>Tekući projekt:T4302-63</t>
  </si>
  <si>
    <t>Projekt Erasmus KA101+ Mogu više - OŠ Bibinje</t>
  </si>
  <si>
    <t>Aktivnost: A2202-02</t>
  </si>
  <si>
    <t>Nabava proizvedene dugotrajne imovine</t>
  </si>
  <si>
    <t>Materijal i dijelovi za tekuće i inv. Održ.</t>
  </si>
  <si>
    <t>Aktivnost: T2202-03</t>
  </si>
  <si>
    <t xml:space="preserve">Osnovno školstvo </t>
  </si>
  <si>
    <t>Hitne intervencije u osnovnim školama</t>
  </si>
  <si>
    <t>Usluge tekućeg i investicijskog održ.</t>
  </si>
  <si>
    <t>Program 4302 Razvojni projekti EU</t>
  </si>
  <si>
    <t>Bibinje, 24. ožujka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</si>
</sst>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5" borderId="7" applyNumberFormat="0" applyAlignment="0" applyProtection="0"/>
    <xf numFmtId="43" fontId="8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/>
    <xf numFmtId="4" fontId="1" fillId="3" borderId="2" xfId="0" applyNumberFormat="1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0" xfId="0" applyFont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0" fontId="0" fillId="4" borderId="2" xfId="0" applyFont="1" applyFill="1" applyBorder="1"/>
    <xf numFmtId="4" fontId="0" fillId="4" borderId="2" xfId="0" applyNumberFormat="1" applyFont="1" applyFill="1" applyBorder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0" fillId="0" borderId="4" xfId="0" applyNumberFormat="1" applyBorder="1"/>
    <xf numFmtId="0" fontId="1" fillId="2" borderId="4" xfId="0" applyFont="1" applyFill="1" applyBorder="1" applyAlignment="1"/>
    <xf numFmtId="0" fontId="0" fillId="2" borderId="5" xfId="0" applyFill="1" applyBorder="1" applyAlignment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1" fillId="2" borderId="6" xfId="0" applyFont="1" applyFill="1" applyBorder="1" applyAlignment="1"/>
    <xf numFmtId="0" fontId="1" fillId="2" borderId="5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4" fillId="0" borderId="1" xfId="0" applyNumberFormat="1" applyFont="1" applyBorder="1"/>
    <xf numFmtId="4" fontId="4" fillId="3" borderId="1" xfId="0" applyNumberFormat="1" applyFont="1" applyFill="1" applyBorder="1"/>
    <xf numFmtId="2" fontId="4" fillId="0" borderId="1" xfId="0" applyNumberFormat="1" applyFont="1" applyBorder="1"/>
    <xf numFmtId="4" fontId="5" fillId="0" borderId="1" xfId="0" applyNumberFormat="1" applyFont="1" applyBorder="1"/>
    <xf numFmtId="0" fontId="5" fillId="0" borderId="0" xfId="0" applyFont="1"/>
    <xf numFmtId="0" fontId="4" fillId="3" borderId="1" xfId="0" applyFont="1" applyFill="1" applyBorder="1" applyAlignment="1">
      <alignment horizontal="center" vertical="top"/>
    </xf>
    <xf numFmtId="2" fontId="4" fillId="3" borderId="1" xfId="0" applyNumberFormat="1" applyFont="1" applyFill="1" applyBorder="1"/>
    <xf numFmtId="2" fontId="4" fillId="2" borderId="1" xfId="0" applyNumberFormat="1" applyFont="1" applyFill="1" applyBorder="1"/>
    <xf numFmtId="2" fontId="4" fillId="0" borderId="0" xfId="0" applyNumberFormat="1" applyFont="1" applyFill="1" applyBorder="1"/>
    <xf numFmtId="2" fontId="4" fillId="0" borderId="0" xfId="0" applyNumberFormat="1" applyFont="1" applyBorder="1"/>
    <xf numFmtId="0" fontId="4" fillId="0" borderId="0" xfId="0" applyFont="1"/>
    <xf numFmtId="4" fontId="5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0" fillId="2" borderId="1" xfId="0" applyNumberFormat="1" applyFont="1" applyFill="1" applyBorder="1"/>
    <xf numFmtId="4" fontId="2" fillId="2" borderId="1" xfId="0" applyNumberFormat="1" applyFont="1" applyFill="1" applyBorder="1"/>
    <xf numFmtId="0" fontId="3" fillId="2" borderId="2" xfId="0" applyFont="1" applyFill="1" applyBorder="1"/>
    <xf numFmtId="4" fontId="4" fillId="2" borderId="1" xfId="0" applyNumberFormat="1" applyFont="1" applyFill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7" fillId="5" borderId="7" xfId="1" applyAlignment="1">
      <alignment horizontal="center" vertical="center"/>
    </xf>
    <xf numFmtId="0" fontId="7" fillId="5" borderId="7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0" xfId="0" applyNumberFormat="1" applyBorder="1"/>
    <xf numFmtId="4" fontId="1" fillId="0" borderId="0" xfId="0" applyNumberFormat="1" applyFont="1" applyBorder="1"/>
    <xf numFmtId="0" fontId="0" fillId="0" borderId="1" xfId="0" applyBorder="1" applyAlignment="1">
      <alignment horizontal="center" vertical="center"/>
    </xf>
    <xf numFmtId="0" fontId="1" fillId="2" borderId="4" xfId="0" applyFont="1" applyFill="1" applyBorder="1" applyAlignment="1"/>
    <xf numFmtId="0" fontId="0" fillId="2" borderId="5" xfId="0" applyFill="1" applyBorder="1" applyAlignment="1"/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4" fontId="0" fillId="2" borderId="2" xfId="0" applyNumberFormat="1" applyFont="1" applyFill="1" applyBorder="1"/>
    <xf numFmtId="0" fontId="0" fillId="2" borderId="2" xfId="0" applyFont="1" applyFill="1" applyBorder="1" applyAlignment="1">
      <alignment horizontal="right"/>
    </xf>
    <xf numFmtId="4" fontId="1" fillId="4" borderId="0" xfId="0" applyNumberFormat="1" applyFont="1" applyFill="1" applyBorder="1"/>
    <xf numFmtId="4" fontId="3" fillId="2" borderId="1" xfId="0" applyNumberFormat="1" applyFont="1" applyFill="1" applyBorder="1"/>
    <xf numFmtId="4" fontId="1" fillId="4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2" fontId="1" fillId="0" borderId="1" xfId="0" applyNumberFormat="1" applyFont="1" applyBorder="1"/>
    <xf numFmtId="0" fontId="3" fillId="0" borderId="0" xfId="0" applyFont="1"/>
    <xf numFmtId="4" fontId="0" fillId="3" borderId="2" xfId="0" applyNumberFormat="1" applyFont="1" applyFill="1" applyBorder="1"/>
    <xf numFmtId="2" fontId="0" fillId="0" borderId="1" xfId="0" applyNumberFormat="1" applyFont="1" applyBorder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4" fontId="0" fillId="0" borderId="2" xfId="0" applyNumberFormat="1" applyBorder="1"/>
    <xf numFmtId="0" fontId="0" fillId="0" borderId="1" xfId="0" applyFill="1" applyBorder="1"/>
    <xf numFmtId="0" fontId="5" fillId="0" borderId="1" xfId="0" applyFont="1" applyFill="1" applyBorder="1"/>
    <xf numFmtId="4" fontId="0" fillId="0" borderId="1" xfId="0" applyNumberFormat="1" applyFill="1" applyBorder="1"/>
    <xf numFmtId="4" fontId="1" fillId="0" borderId="1" xfId="0" applyNumberFormat="1" applyFont="1" applyFill="1" applyBorder="1"/>
    <xf numFmtId="2" fontId="4" fillId="0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5" fillId="4" borderId="2" xfId="0" applyFont="1" applyFill="1" applyBorder="1"/>
    <xf numFmtId="0" fontId="1" fillId="4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0" fillId="4" borderId="8" xfId="0" applyFont="1" applyFill="1" applyBorder="1" applyAlignment="1"/>
    <xf numFmtId="0" fontId="0" fillId="4" borderId="2" xfId="0" applyFont="1" applyFill="1" applyBorder="1" applyAlignment="1">
      <alignment horizontal="right"/>
    </xf>
    <xf numFmtId="43" fontId="1" fillId="0" borderId="1" xfId="2" applyFont="1" applyBorder="1" applyAlignment="1">
      <alignment horizontal="right" wrapText="1"/>
    </xf>
    <xf numFmtId="0" fontId="7" fillId="5" borderId="7" xfId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0" fontId="0" fillId="3" borderId="5" xfId="0" applyFill="1" applyBorder="1" applyAlignment="1"/>
    <xf numFmtId="0" fontId="1" fillId="2" borderId="4" xfId="0" applyFont="1" applyFill="1" applyBorder="1" applyAlignment="1"/>
    <xf numFmtId="0" fontId="0" fillId="2" borderId="5" xfId="0" applyFill="1" applyBorder="1" applyAlignment="1"/>
    <xf numFmtId="0" fontId="1" fillId="2" borderId="1" xfId="0" applyFont="1" applyFill="1" applyBorder="1" applyAlignment="1"/>
    <xf numFmtId="0" fontId="0" fillId="2" borderId="1" xfId="0" applyFill="1" applyBorder="1" applyAlignment="1"/>
    <xf numFmtId="0" fontId="1" fillId="2" borderId="4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2" borderId="5" xfId="0" applyFont="1" applyFill="1" applyBorder="1" applyAlignment="1"/>
  </cellXfs>
  <cellStyles count="3">
    <cellStyle name="Izlaz" xfId="1" builtinId="21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A6" sqref="A6:XFD6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6" x14ac:dyDescent="0.25">
      <c r="A1" s="1" t="s">
        <v>170</v>
      </c>
      <c r="B1" s="1"/>
      <c r="C1" s="1"/>
      <c r="D1" s="1"/>
    </row>
    <row r="2" spans="1:6" x14ac:dyDescent="0.25">
      <c r="A2" t="s">
        <v>171</v>
      </c>
    </row>
    <row r="3" spans="1:6" x14ac:dyDescent="0.25">
      <c r="A3" t="s">
        <v>172</v>
      </c>
    </row>
    <row r="4" spans="1:6" x14ac:dyDescent="0.25">
      <c r="A4" t="s">
        <v>213</v>
      </c>
    </row>
    <row r="7" spans="1:6" s="55" customFormat="1" x14ac:dyDescent="0.25">
      <c r="A7" s="56" t="s">
        <v>109</v>
      </c>
      <c r="B7" s="56"/>
    </row>
    <row r="10" spans="1:6" s="1" customFormat="1" ht="45" x14ac:dyDescent="0.25">
      <c r="A10" s="146" t="s">
        <v>0</v>
      </c>
      <c r="B10" s="145" t="s">
        <v>110</v>
      </c>
      <c r="C10" s="145" t="s">
        <v>165</v>
      </c>
      <c r="D10" s="145" t="s">
        <v>119</v>
      </c>
      <c r="E10" s="145" t="s">
        <v>124</v>
      </c>
      <c r="F10" s="145" t="s">
        <v>125</v>
      </c>
    </row>
    <row r="11" spans="1:6" x14ac:dyDescent="0.25">
      <c r="A11" s="151">
        <v>1</v>
      </c>
      <c r="B11" s="151">
        <v>2</v>
      </c>
      <c r="C11" s="151">
        <v>3</v>
      </c>
      <c r="D11" s="151">
        <v>4</v>
      </c>
      <c r="E11" s="151">
        <v>5</v>
      </c>
      <c r="F11" s="146">
        <v>6</v>
      </c>
    </row>
    <row r="12" spans="1:6" x14ac:dyDescent="0.25">
      <c r="A12" s="2" t="s">
        <v>1</v>
      </c>
      <c r="B12" s="8">
        <v>8653111</v>
      </c>
      <c r="C12" s="8">
        <v>8301949.7800000003</v>
      </c>
      <c r="D12" s="63">
        <v>8495175.9499999993</v>
      </c>
      <c r="E12" s="8">
        <f>(D12/B12)*100</f>
        <v>98.174817704291556</v>
      </c>
      <c r="F12" s="9">
        <f>(D12/C12)*100</f>
        <v>102.32747938882376</v>
      </c>
    </row>
    <row r="13" spans="1:6" x14ac:dyDescent="0.25">
      <c r="A13" s="2" t="s">
        <v>2</v>
      </c>
      <c r="B13" s="8"/>
      <c r="C13" s="8"/>
      <c r="D13" s="63">
        <v>0</v>
      </c>
      <c r="E13" s="8">
        <v>0</v>
      </c>
      <c r="F13" s="9">
        <v>0</v>
      </c>
    </row>
    <row r="14" spans="1:6" ht="15.75" thickBot="1" x14ac:dyDescent="0.3">
      <c r="A14" s="7" t="s">
        <v>3</v>
      </c>
      <c r="B14" s="27">
        <f>SUM(B12:B13)</f>
        <v>8653111</v>
      </c>
      <c r="C14" s="27">
        <f>SUM(C12:C13)</f>
        <v>8301949.7800000003</v>
      </c>
      <c r="D14" s="27">
        <f>SUM(D12:D13)</f>
        <v>8495175.9499999993</v>
      </c>
      <c r="E14" s="8">
        <f t="shared" ref="E14:E18" si="0">(D14/B14)*100</f>
        <v>98.174817704291556</v>
      </c>
      <c r="F14" s="9">
        <f t="shared" ref="F14:F18" si="1">(D14/C14)*100</f>
        <v>102.32747938882376</v>
      </c>
    </row>
    <row r="15" spans="1:6" ht="15.75" thickTop="1" x14ac:dyDescent="0.25">
      <c r="B15" s="17"/>
      <c r="C15" s="17"/>
      <c r="D15" s="17"/>
      <c r="E15" s="8"/>
      <c r="F15" s="9"/>
    </row>
    <row r="16" spans="1:6" x14ac:dyDescent="0.25">
      <c r="A16" s="2" t="s">
        <v>4</v>
      </c>
      <c r="B16" s="8">
        <v>8693013.6300000008</v>
      </c>
      <c r="C16" s="8">
        <v>8301949.7800000003</v>
      </c>
      <c r="D16" s="63">
        <v>8471692.0899999999</v>
      </c>
      <c r="E16" s="8">
        <f t="shared" si="0"/>
        <v>97.454029759757759</v>
      </c>
      <c r="F16" s="9">
        <f t="shared" si="1"/>
        <v>102.04460776682751</v>
      </c>
    </row>
    <row r="17" spans="1:6" x14ac:dyDescent="0.25">
      <c r="A17" s="2" t="s">
        <v>5</v>
      </c>
      <c r="B17" s="8">
        <v>0</v>
      </c>
      <c r="C17" s="8">
        <v>0</v>
      </c>
      <c r="D17" s="63">
        <v>0</v>
      </c>
      <c r="E17" s="8" t="e">
        <f t="shared" si="0"/>
        <v>#DIV/0!</v>
      </c>
      <c r="F17" s="9">
        <v>0</v>
      </c>
    </row>
    <row r="18" spans="1:6" ht="15.75" thickBot="1" x14ac:dyDescent="0.3">
      <c r="A18" s="7" t="s">
        <v>6</v>
      </c>
      <c r="B18" s="27">
        <f>SUM(B16:B17)</f>
        <v>8693013.6300000008</v>
      </c>
      <c r="C18" s="27">
        <f>SUM(C16:C17)</f>
        <v>8301949.7800000003</v>
      </c>
      <c r="D18" s="27">
        <f>SUM(D16:D17)</f>
        <v>8471692.0899999999</v>
      </c>
      <c r="E18" s="8">
        <f t="shared" si="0"/>
        <v>97.454029759757759</v>
      </c>
      <c r="F18" s="9">
        <f t="shared" si="1"/>
        <v>102.04460776682751</v>
      </c>
    </row>
    <row r="19" spans="1:6" ht="15.75" thickTop="1" x14ac:dyDescent="0.25">
      <c r="C19" s="17"/>
      <c r="D19" s="17"/>
    </row>
    <row r="20" spans="1:6" x14ac:dyDescent="0.25">
      <c r="C20" s="17"/>
      <c r="D20" s="17"/>
    </row>
    <row r="21" spans="1:6" ht="36.75" customHeight="1" x14ac:dyDescent="0.25">
      <c r="A21" s="146" t="s">
        <v>7</v>
      </c>
      <c r="B21" s="145" t="s">
        <v>110</v>
      </c>
      <c r="C21" s="145" t="s">
        <v>165</v>
      </c>
      <c r="D21" s="145" t="s">
        <v>119</v>
      </c>
      <c r="E21" s="145" t="s">
        <v>124</v>
      </c>
      <c r="F21" s="145" t="s">
        <v>125</v>
      </c>
    </row>
    <row r="22" spans="1:6" x14ac:dyDescent="0.25">
      <c r="A22" s="2" t="s">
        <v>8</v>
      </c>
      <c r="B22" s="8"/>
      <c r="C22" s="8">
        <v>0</v>
      </c>
      <c r="D22" s="8">
        <v>0</v>
      </c>
      <c r="E22" s="2"/>
      <c r="F22" s="2"/>
    </row>
    <row r="23" spans="1:6" x14ac:dyDescent="0.25">
      <c r="A23" s="2" t="s">
        <v>9</v>
      </c>
      <c r="B23" s="8"/>
      <c r="C23" s="8">
        <v>0</v>
      </c>
      <c r="D23" s="8">
        <v>0</v>
      </c>
      <c r="E23" s="2"/>
      <c r="F23" s="2"/>
    </row>
    <row r="24" spans="1:6" x14ac:dyDescent="0.25">
      <c r="A24" s="3" t="s">
        <v>10</v>
      </c>
      <c r="B24" s="9"/>
      <c r="C24" s="9">
        <v>0</v>
      </c>
      <c r="D24" s="8">
        <v>0</v>
      </c>
      <c r="E24" s="2"/>
      <c r="F24" s="2"/>
    </row>
    <row r="25" spans="1:6" x14ac:dyDescent="0.25">
      <c r="B25" s="17"/>
      <c r="C25" s="17"/>
      <c r="D25" s="17"/>
    </row>
    <row r="26" spans="1:6" x14ac:dyDescent="0.25">
      <c r="A26" s="3" t="s">
        <v>11</v>
      </c>
      <c r="B26" s="9">
        <v>0</v>
      </c>
      <c r="C26" s="9">
        <v>0</v>
      </c>
      <c r="D26" s="9">
        <v>0</v>
      </c>
      <c r="E26" s="2"/>
      <c r="F26" s="2"/>
    </row>
    <row r="29" spans="1:6" ht="44.25" customHeight="1" x14ac:dyDescent="0.25">
      <c r="A29" s="146" t="s">
        <v>12</v>
      </c>
      <c r="B29" s="145" t="s">
        <v>110</v>
      </c>
      <c r="C29" s="145" t="s">
        <v>165</v>
      </c>
      <c r="D29" s="145" t="s">
        <v>119</v>
      </c>
      <c r="E29" s="145" t="s">
        <v>124</v>
      </c>
      <c r="F29" s="145" t="s">
        <v>125</v>
      </c>
    </row>
    <row r="30" spans="1:6" x14ac:dyDescent="0.25">
      <c r="A30" s="3" t="s">
        <v>13</v>
      </c>
      <c r="B30" s="3">
        <v>0</v>
      </c>
      <c r="C30" s="3">
        <v>0</v>
      </c>
      <c r="D30" s="3">
        <v>23483.86</v>
      </c>
      <c r="E30" s="2"/>
      <c r="F30" s="2"/>
    </row>
    <row r="32" spans="1:6" ht="45" x14ac:dyDescent="0.25">
      <c r="A32" s="4" t="s">
        <v>14</v>
      </c>
      <c r="B32" s="187">
        <v>60847</v>
      </c>
      <c r="C32" s="3">
        <v>0</v>
      </c>
      <c r="D32" s="9">
        <v>55294.84</v>
      </c>
      <c r="E32" s="2"/>
      <c r="F32" s="2"/>
    </row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5"/>
  <sheetViews>
    <sheetView topLeftCell="A16" zoomScaleNormal="100" workbookViewId="0">
      <selection activeCell="E10" sqref="E10"/>
    </sheetView>
  </sheetViews>
  <sheetFormatPr defaultRowHeight="15" x14ac:dyDescent="0.25"/>
  <cols>
    <col min="1" max="1" width="3.5703125" customWidth="1"/>
    <col min="2" max="2" width="8.140625" customWidth="1"/>
    <col min="4" max="4" width="43" customWidth="1"/>
    <col min="5" max="5" width="15.85546875" customWidth="1"/>
    <col min="6" max="6" width="14.5703125" customWidth="1"/>
    <col min="7" max="7" width="13.7109375" bestFit="1" customWidth="1"/>
    <col min="8" max="8" width="10.7109375" customWidth="1"/>
  </cols>
  <sheetData>
    <row r="1" spans="2:9" x14ac:dyDescent="0.25">
      <c r="B1" s="189" t="s">
        <v>167</v>
      </c>
      <c r="C1" s="190"/>
      <c r="D1" s="190"/>
      <c r="E1" s="190"/>
      <c r="F1" s="190"/>
      <c r="G1" s="190"/>
      <c r="H1" s="190"/>
      <c r="I1" s="190"/>
    </row>
    <row r="2" spans="2:9" x14ac:dyDescent="0.25">
      <c r="B2" s="190"/>
      <c r="C2" s="190"/>
      <c r="D2" s="190"/>
      <c r="E2" s="190"/>
      <c r="F2" s="190"/>
      <c r="G2" s="190"/>
      <c r="H2" s="190"/>
      <c r="I2" s="190"/>
    </row>
    <row r="3" spans="2:9" ht="27" customHeight="1" x14ac:dyDescent="0.25">
      <c r="B3" s="190"/>
      <c r="C3" s="190"/>
      <c r="D3" s="190"/>
      <c r="E3" s="190"/>
      <c r="F3" s="190"/>
      <c r="G3" s="190"/>
      <c r="H3" s="190"/>
      <c r="I3" s="190"/>
    </row>
    <row r="4" spans="2:9" ht="45" x14ac:dyDescent="0.25">
      <c r="B4" s="188" t="s">
        <v>38</v>
      </c>
      <c r="C4" s="188"/>
      <c r="D4" s="143" t="s">
        <v>16</v>
      </c>
      <c r="E4" s="144" t="s">
        <v>111</v>
      </c>
      <c r="F4" s="144" t="s">
        <v>112</v>
      </c>
      <c r="G4" s="144" t="s">
        <v>120</v>
      </c>
      <c r="H4" s="144" t="s">
        <v>126</v>
      </c>
      <c r="I4" s="144" t="s">
        <v>125</v>
      </c>
    </row>
    <row r="5" spans="2:9" x14ac:dyDescent="0.25">
      <c r="B5" s="51"/>
      <c r="C5" s="51">
        <v>1</v>
      </c>
      <c r="D5" s="52">
        <v>2</v>
      </c>
      <c r="E5" s="53">
        <v>3</v>
      </c>
      <c r="F5" s="53">
        <v>4</v>
      </c>
      <c r="G5" s="53">
        <v>5</v>
      </c>
      <c r="H5" s="53"/>
      <c r="I5" s="54">
        <v>6</v>
      </c>
    </row>
    <row r="6" spans="2:9" x14ac:dyDescent="0.25">
      <c r="B6" s="6">
        <v>6</v>
      </c>
      <c r="C6" s="6"/>
      <c r="D6" s="6" t="s">
        <v>1</v>
      </c>
      <c r="E6" s="12">
        <f>SUM(E7+E20+E23+E26+E32+E36)</f>
        <v>8653111</v>
      </c>
      <c r="F6" s="12">
        <f>SUM(F7+F20+F23+F26+F32+F36)</f>
        <v>8301949.7800000003</v>
      </c>
      <c r="G6" s="12">
        <f>SUM(G7+G20+G23+G26+G32+G36)</f>
        <v>8495175.4900000002</v>
      </c>
      <c r="H6" s="12">
        <f>IFERROR((G6/E6)*100,0)</f>
        <v>98.174812388284408</v>
      </c>
      <c r="I6" s="9">
        <f>IFERROR((G6/F6)*100,0)</f>
        <v>102.32747384795671</v>
      </c>
    </row>
    <row r="7" spans="2:9" ht="30" x14ac:dyDescent="0.25">
      <c r="B7" s="6">
        <v>63</v>
      </c>
      <c r="C7" s="6"/>
      <c r="D7" s="28" t="s">
        <v>88</v>
      </c>
      <c r="E7" s="43">
        <f>SUM(+E8+E10+E15+E17)</f>
        <v>7300598</v>
      </c>
      <c r="F7" s="43">
        <f>SUM(+F8+F10+F15+F17)</f>
        <v>7535239.5</v>
      </c>
      <c r="G7" s="43">
        <f>SUM(+G8+G10+G15+G17)</f>
        <v>7650394.0300000003</v>
      </c>
      <c r="H7" s="12">
        <f t="shared" ref="H7:H35" si="0">IFERROR((G7/E7)*100,0)</f>
        <v>104.79133394278112</v>
      </c>
      <c r="I7" s="9">
        <f t="shared" ref="I7:I36" si="1">IFERROR((G7/F7)*100,0)</f>
        <v>101.52821327046075</v>
      </c>
    </row>
    <row r="8" spans="2:9" x14ac:dyDescent="0.25">
      <c r="B8" s="6">
        <v>634</v>
      </c>
      <c r="C8" s="6"/>
      <c r="D8" s="28" t="s">
        <v>163</v>
      </c>
      <c r="E8" s="43">
        <v>0</v>
      </c>
      <c r="F8" s="12"/>
      <c r="G8" s="12"/>
      <c r="H8" s="12">
        <f t="shared" si="0"/>
        <v>0</v>
      </c>
      <c r="I8" s="9">
        <f t="shared" si="1"/>
        <v>0</v>
      </c>
    </row>
    <row r="9" spans="2:9" x14ac:dyDescent="0.25">
      <c r="B9" s="133">
        <v>6341</v>
      </c>
      <c r="C9" s="133"/>
      <c r="D9" s="134" t="s">
        <v>164</v>
      </c>
      <c r="E9" s="135">
        <v>0</v>
      </c>
      <c r="F9" s="12"/>
      <c r="G9" s="12"/>
      <c r="H9" s="12">
        <f t="shared" si="0"/>
        <v>0</v>
      </c>
      <c r="I9" s="9">
        <f t="shared" si="1"/>
        <v>0</v>
      </c>
    </row>
    <row r="10" spans="2:9" ht="30" x14ac:dyDescent="0.25">
      <c r="B10" s="6">
        <v>636</v>
      </c>
      <c r="C10" s="6"/>
      <c r="D10" s="28" t="s">
        <v>89</v>
      </c>
      <c r="E10" s="43">
        <f>SUM(E11+E14)</f>
        <v>7056592</v>
      </c>
      <c r="F10" s="43">
        <f t="shared" ref="F10:G10" si="2">SUM(F11+F14)</f>
        <v>7007324.3499999996</v>
      </c>
      <c r="G10" s="43">
        <f t="shared" si="2"/>
        <v>7384518.7400000002</v>
      </c>
      <c r="H10" s="12">
        <f t="shared" si="0"/>
        <v>104.6470979192222</v>
      </c>
      <c r="I10" s="9">
        <f t="shared" si="1"/>
        <v>105.38285900808917</v>
      </c>
    </row>
    <row r="11" spans="2:9" ht="30" x14ac:dyDescent="0.25">
      <c r="B11" s="140">
        <v>6361</v>
      </c>
      <c r="C11" s="140"/>
      <c r="D11" s="141" t="s">
        <v>92</v>
      </c>
      <c r="E11" s="142">
        <f>SUM(E12+E13)</f>
        <v>7056592</v>
      </c>
      <c r="F11" s="142">
        <f>SUM(F12+F13)</f>
        <v>7007324.3499999996</v>
      </c>
      <c r="G11" s="142">
        <f>SUM(G12+G13)</f>
        <v>7384518.7400000002</v>
      </c>
      <c r="H11" s="12">
        <f t="shared" si="0"/>
        <v>104.6470979192222</v>
      </c>
      <c r="I11" s="9">
        <f t="shared" si="1"/>
        <v>105.38285900808917</v>
      </c>
    </row>
    <row r="12" spans="2:9" ht="30" x14ac:dyDescent="0.25">
      <c r="B12" s="133">
        <v>63612</v>
      </c>
      <c r="C12" s="133"/>
      <c r="D12" s="134" t="s">
        <v>159</v>
      </c>
      <c r="E12" s="46">
        <v>7056592</v>
      </c>
      <c r="F12" s="30">
        <v>7007324.3499999996</v>
      </c>
      <c r="G12" s="30">
        <v>7384518.7400000002</v>
      </c>
      <c r="H12" s="12">
        <f t="shared" si="0"/>
        <v>104.6470979192222</v>
      </c>
      <c r="I12" s="9">
        <f t="shared" si="1"/>
        <v>105.38285900808917</v>
      </c>
    </row>
    <row r="13" spans="2:9" ht="30" x14ac:dyDescent="0.25">
      <c r="B13" s="133">
        <v>63613</v>
      </c>
      <c r="C13" s="133"/>
      <c r="D13" s="134" t="s">
        <v>160</v>
      </c>
      <c r="E13" s="46">
        <v>0</v>
      </c>
      <c r="F13" s="30">
        <v>0</v>
      </c>
      <c r="G13" s="30">
        <v>0</v>
      </c>
      <c r="H13" s="12">
        <f t="shared" si="0"/>
        <v>0</v>
      </c>
      <c r="I13" s="9">
        <f t="shared" si="1"/>
        <v>0</v>
      </c>
    </row>
    <row r="14" spans="2:9" ht="30" x14ac:dyDescent="0.25">
      <c r="B14" s="133">
        <v>6362</v>
      </c>
      <c r="C14" s="133"/>
      <c r="D14" s="134" t="s">
        <v>94</v>
      </c>
      <c r="E14" s="135">
        <v>0</v>
      </c>
      <c r="F14" s="139">
        <v>0</v>
      </c>
      <c r="G14" s="139">
        <v>0</v>
      </c>
      <c r="H14" s="12">
        <f t="shared" si="0"/>
        <v>0</v>
      </c>
      <c r="I14" s="9">
        <f t="shared" si="1"/>
        <v>0</v>
      </c>
    </row>
    <row r="15" spans="2:9" x14ac:dyDescent="0.25">
      <c r="B15" s="140">
        <v>638</v>
      </c>
      <c r="C15" s="140"/>
      <c r="D15" s="141" t="s">
        <v>161</v>
      </c>
      <c r="E15" s="142">
        <f>SUM(E16)</f>
        <v>112407</v>
      </c>
      <c r="F15" s="142">
        <f t="shared" ref="F15:G15" si="3">SUM(F16)</f>
        <v>0</v>
      </c>
      <c r="G15" s="142">
        <f t="shared" si="3"/>
        <v>0</v>
      </c>
      <c r="H15" s="12">
        <f t="shared" si="0"/>
        <v>0</v>
      </c>
      <c r="I15" s="9">
        <f t="shared" si="1"/>
        <v>0</v>
      </c>
    </row>
    <row r="16" spans="2:9" ht="30" x14ac:dyDescent="0.25">
      <c r="B16" s="133">
        <v>6381</v>
      </c>
      <c r="C16" s="133"/>
      <c r="D16" s="134" t="s">
        <v>162</v>
      </c>
      <c r="E16" s="46">
        <v>112407</v>
      </c>
      <c r="F16" s="30">
        <v>0</v>
      </c>
      <c r="G16" s="30">
        <v>0</v>
      </c>
      <c r="H16" s="12">
        <f t="shared" si="0"/>
        <v>0</v>
      </c>
      <c r="I16" s="9">
        <f t="shared" si="1"/>
        <v>0</v>
      </c>
    </row>
    <row r="17" spans="2:9" ht="30" x14ac:dyDescent="0.25">
      <c r="B17" s="140">
        <v>639</v>
      </c>
      <c r="C17" s="140"/>
      <c r="D17" s="141" t="s">
        <v>156</v>
      </c>
      <c r="E17" s="142">
        <f>SUM(E18:E19)</f>
        <v>131599</v>
      </c>
      <c r="F17" s="142">
        <f t="shared" ref="F17:G17" si="4">SUM(F18:F19)</f>
        <v>527915.15</v>
      </c>
      <c r="G17" s="142">
        <f t="shared" si="4"/>
        <v>265875.28999999998</v>
      </c>
      <c r="H17" s="12">
        <f t="shared" si="0"/>
        <v>202.03443035281424</v>
      </c>
      <c r="I17" s="9">
        <f t="shared" si="1"/>
        <v>50.363261974959414</v>
      </c>
    </row>
    <row r="18" spans="2:9" ht="30" x14ac:dyDescent="0.25">
      <c r="B18" s="133">
        <v>6391</v>
      </c>
      <c r="C18" s="133"/>
      <c r="D18" s="134" t="s">
        <v>157</v>
      </c>
      <c r="E18" s="135">
        <v>29917</v>
      </c>
      <c r="F18" s="139">
        <v>33742.04</v>
      </c>
      <c r="G18" s="139">
        <v>20445.52</v>
      </c>
      <c r="H18" s="12">
        <f t="shared" si="0"/>
        <v>68.340809573152399</v>
      </c>
      <c r="I18" s="9">
        <f t="shared" si="1"/>
        <v>60.593609633560988</v>
      </c>
    </row>
    <row r="19" spans="2:9" ht="30" x14ac:dyDescent="0.25">
      <c r="B19" s="133">
        <v>6393</v>
      </c>
      <c r="C19" s="133"/>
      <c r="D19" s="134" t="s">
        <v>158</v>
      </c>
      <c r="E19" s="135">
        <v>101682</v>
      </c>
      <c r="F19" s="139">
        <v>494173.11</v>
      </c>
      <c r="G19" s="139">
        <v>245429.77</v>
      </c>
      <c r="H19" s="12">
        <f t="shared" si="0"/>
        <v>241.36992781416572</v>
      </c>
      <c r="I19" s="9">
        <f t="shared" si="1"/>
        <v>49.664735906006705</v>
      </c>
    </row>
    <row r="20" spans="2:9" x14ac:dyDescent="0.25">
      <c r="B20" s="3">
        <v>64</v>
      </c>
      <c r="C20" s="3"/>
      <c r="D20" s="3" t="s">
        <v>17</v>
      </c>
      <c r="E20" s="9">
        <v>0</v>
      </c>
      <c r="F20" s="9">
        <v>0</v>
      </c>
      <c r="G20" s="9">
        <v>0</v>
      </c>
      <c r="H20" s="12">
        <f t="shared" si="0"/>
        <v>0</v>
      </c>
      <c r="I20" s="9">
        <f t="shared" si="1"/>
        <v>0</v>
      </c>
    </row>
    <row r="21" spans="2:9" x14ac:dyDescent="0.25">
      <c r="B21" s="2">
        <v>641</v>
      </c>
      <c r="C21" s="2"/>
      <c r="D21" s="2" t="s">
        <v>18</v>
      </c>
      <c r="E21" s="32">
        <v>0</v>
      </c>
      <c r="F21" s="8">
        <v>0</v>
      </c>
      <c r="G21" s="8">
        <v>0</v>
      </c>
      <c r="H21" s="12">
        <f t="shared" si="0"/>
        <v>0</v>
      </c>
      <c r="I21" s="9">
        <f t="shared" si="1"/>
        <v>0</v>
      </c>
    </row>
    <row r="22" spans="2:9" x14ac:dyDescent="0.25">
      <c r="B22" s="2">
        <v>6413</v>
      </c>
      <c r="C22" s="2"/>
      <c r="D22" s="2" t="s">
        <v>19</v>
      </c>
      <c r="E22" s="32">
        <v>0</v>
      </c>
      <c r="F22" s="8">
        <v>0</v>
      </c>
      <c r="G22" s="8">
        <v>0</v>
      </c>
      <c r="H22" s="12">
        <f t="shared" si="0"/>
        <v>0</v>
      </c>
      <c r="I22" s="9">
        <f t="shared" si="1"/>
        <v>0</v>
      </c>
    </row>
    <row r="23" spans="2:9" ht="45" x14ac:dyDescent="0.25">
      <c r="B23" s="136">
        <v>65</v>
      </c>
      <c r="C23" s="136"/>
      <c r="D23" s="137" t="s">
        <v>20</v>
      </c>
      <c r="E23" s="138">
        <f t="shared" ref="E23:G24" si="5">SUM(E24)</f>
        <v>105435</v>
      </c>
      <c r="F23" s="138">
        <f t="shared" si="5"/>
        <v>150473.04</v>
      </c>
      <c r="G23" s="138">
        <f t="shared" si="5"/>
        <v>176067.75</v>
      </c>
      <c r="H23" s="12">
        <f t="shared" si="0"/>
        <v>166.9917484706217</v>
      </c>
      <c r="I23" s="9">
        <f t="shared" si="1"/>
        <v>117.00949884444415</v>
      </c>
    </row>
    <row r="24" spans="2:9" x14ac:dyDescent="0.25">
      <c r="B24" s="136">
        <v>652</v>
      </c>
      <c r="C24" s="136"/>
      <c r="D24" s="136" t="s">
        <v>22</v>
      </c>
      <c r="E24" s="95">
        <f t="shared" si="5"/>
        <v>105435</v>
      </c>
      <c r="F24" s="95">
        <f t="shared" si="5"/>
        <v>150473.04</v>
      </c>
      <c r="G24" s="95">
        <f t="shared" si="5"/>
        <v>176067.75</v>
      </c>
      <c r="H24" s="12">
        <f t="shared" si="0"/>
        <v>166.9917484706217</v>
      </c>
      <c r="I24" s="9">
        <f t="shared" si="1"/>
        <v>117.00949884444415</v>
      </c>
    </row>
    <row r="25" spans="2:9" x14ac:dyDescent="0.25">
      <c r="B25" s="2">
        <v>6526</v>
      </c>
      <c r="C25" s="2"/>
      <c r="D25" s="2" t="s">
        <v>21</v>
      </c>
      <c r="E25" s="8">
        <v>105435</v>
      </c>
      <c r="F25" s="8">
        <v>150473.04</v>
      </c>
      <c r="G25" s="8">
        <v>176067.75</v>
      </c>
      <c r="H25" s="12">
        <f t="shared" si="0"/>
        <v>166.9917484706217</v>
      </c>
      <c r="I25" s="9">
        <f t="shared" si="1"/>
        <v>117.00949884444415</v>
      </c>
    </row>
    <row r="26" spans="2:9" ht="30" x14ac:dyDescent="0.25">
      <c r="B26" s="136">
        <v>66</v>
      </c>
      <c r="C26" s="136"/>
      <c r="D26" s="137" t="s">
        <v>90</v>
      </c>
      <c r="E26" s="138">
        <f>SUM(E27+E29)</f>
        <v>10784</v>
      </c>
      <c r="F26" s="138">
        <f>SUM(F27+F29)</f>
        <v>26000</v>
      </c>
      <c r="G26" s="138">
        <f>SUM(G27,G29)</f>
        <v>20721.12</v>
      </c>
      <c r="H26" s="12">
        <f t="shared" si="0"/>
        <v>192.14688427299703</v>
      </c>
      <c r="I26" s="9">
        <f t="shared" si="1"/>
        <v>79.69661538461537</v>
      </c>
    </row>
    <row r="27" spans="2:9" ht="30" x14ac:dyDescent="0.25">
      <c r="B27" s="136">
        <v>661</v>
      </c>
      <c r="C27" s="136"/>
      <c r="D27" s="137" t="s">
        <v>91</v>
      </c>
      <c r="E27" s="138">
        <f>SUM(E28)</f>
        <v>9784</v>
      </c>
      <c r="F27" s="138">
        <f t="shared" ref="F27:G27" si="6">SUM(F28)</f>
        <v>26000</v>
      </c>
      <c r="G27" s="138">
        <f t="shared" si="6"/>
        <v>20721.12</v>
      </c>
      <c r="H27" s="12">
        <f t="shared" si="0"/>
        <v>211.78577269010628</v>
      </c>
      <c r="I27" s="9">
        <f t="shared" si="1"/>
        <v>79.69661538461537</v>
      </c>
    </row>
    <row r="28" spans="2:9" x14ac:dyDescent="0.25">
      <c r="B28" s="2">
        <v>6615</v>
      </c>
      <c r="C28" s="2"/>
      <c r="D28" s="5" t="s">
        <v>93</v>
      </c>
      <c r="E28" s="45">
        <v>9784</v>
      </c>
      <c r="F28" s="8">
        <v>26000</v>
      </c>
      <c r="G28" s="8">
        <v>20721.12</v>
      </c>
      <c r="H28" s="12">
        <f t="shared" si="0"/>
        <v>211.78577269010628</v>
      </c>
      <c r="I28" s="9">
        <f t="shared" si="1"/>
        <v>79.69661538461537</v>
      </c>
    </row>
    <row r="29" spans="2:9" ht="30" x14ac:dyDescent="0.25">
      <c r="B29" s="136">
        <v>663</v>
      </c>
      <c r="C29" s="136"/>
      <c r="D29" s="137" t="s">
        <v>95</v>
      </c>
      <c r="E29" s="138">
        <f>SUM(E30:E31)</f>
        <v>1000</v>
      </c>
      <c r="F29" s="138">
        <f t="shared" ref="F29:G29" si="7">SUM(F30:F31)</f>
        <v>0</v>
      </c>
      <c r="G29" s="44">
        <f t="shared" si="7"/>
        <v>0</v>
      </c>
      <c r="H29" s="12">
        <f t="shared" si="0"/>
        <v>0</v>
      </c>
      <c r="I29" s="9">
        <f t="shared" si="1"/>
        <v>0</v>
      </c>
    </row>
    <row r="30" spans="2:9" x14ac:dyDescent="0.25">
      <c r="B30" s="2">
        <v>6631</v>
      </c>
      <c r="C30" s="2"/>
      <c r="D30" s="5" t="s">
        <v>97</v>
      </c>
      <c r="E30" s="45">
        <v>1000</v>
      </c>
      <c r="F30" s="8">
        <v>0</v>
      </c>
      <c r="G30" s="8">
        <v>0</v>
      </c>
      <c r="H30" s="12">
        <f t="shared" si="0"/>
        <v>0</v>
      </c>
      <c r="I30" s="9">
        <f t="shared" si="1"/>
        <v>0</v>
      </c>
    </row>
    <row r="31" spans="2:9" x14ac:dyDescent="0.25">
      <c r="B31" s="2">
        <v>6632</v>
      </c>
      <c r="C31" s="2"/>
      <c r="D31" s="5" t="s">
        <v>96</v>
      </c>
      <c r="E31" s="45">
        <v>0</v>
      </c>
      <c r="F31" s="8">
        <v>0</v>
      </c>
      <c r="G31" s="8">
        <v>0</v>
      </c>
      <c r="H31" s="12">
        <f t="shared" si="0"/>
        <v>0</v>
      </c>
      <c r="I31" s="9">
        <f t="shared" si="1"/>
        <v>0</v>
      </c>
    </row>
    <row r="32" spans="2:9" ht="30" x14ac:dyDescent="0.25">
      <c r="B32" s="136">
        <v>67</v>
      </c>
      <c r="C32" s="136"/>
      <c r="D32" s="137" t="s">
        <v>23</v>
      </c>
      <c r="E32" s="138">
        <f>SUM(E33)</f>
        <v>1236294</v>
      </c>
      <c r="F32" s="138">
        <f t="shared" ref="F32:G32" si="8">SUM(F33)</f>
        <v>590237.24</v>
      </c>
      <c r="G32" s="138">
        <f t="shared" si="8"/>
        <v>647992.59</v>
      </c>
      <c r="H32" s="12">
        <f t="shared" si="0"/>
        <v>52.41411751573655</v>
      </c>
      <c r="I32" s="9">
        <f t="shared" si="1"/>
        <v>109.78510776446433</v>
      </c>
    </row>
    <row r="33" spans="2:9" ht="30" x14ac:dyDescent="0.25">
      <c r="B33" s="136">
        <v>671</v>
      </c>
      <c r="C33" s="136"/>
      <c r="D33" s="137" t="s">
        <v>24</v>
      </c>
      <c r="E33" s="138">
        <f>SUM(E34:E35)</f>
        <v>1236294</v>
      </c>
      <c r="F33" s="138">
        <f>SUM(F34:F35)</f>
        <v>590237.24</v>
      </c>
      <c r="G33" s="138">
        <f>SUM(G34:G35)</f>
        <v>647992.59</v>
      </c>
      <c r="H33" s="12">
        <f t="shared" si="0"/>
        <v>52.41411751573655</v>
      </c>
      <c r="I33" s="9">
        <f t="shared" si="1"/>
        <v>109.78510776446433</v>
      </c>
    </row>
    <row r="34" spans="2:9" ht="30" x14ac:dyDescent="0.25">
      <c r="B34" s="2">
        <v>6711</v>
      </c>
      <c r="C34" s="2"/>
      <c r="D34" s="5" t="s">
        <v>25</v>
      </c>
      <c r="E34" s="45">
        <v>1236294</v>
      </c>
      <c r="F34" s="8">
        <v>590237.24</v>
      </c>
      <c r="G34" s="8">
        <v>647992.59</v>
      </c>
      <c r="H34" s="12">
        <f t="shared" si="0"/>
        <v>52.41411751573655</v>
      </c>
      <c r="I34" s="9">
        <f t="shared" si="1"/>
        <v>109.78510776446433</v>
      </c>
    </row>
    <row r="35" spans="2:9" ht="30" x14ac:dyDescent="0.25">
      <c r="B35" s="2">
        <v>6712</v>
      </c>
      <c r="C35" s="2"/>
      <c r="D35" s="5" t="s">
        <v>106</v>
      </c>
      <c r="E35" s="45">
        <v>0</v>
      </c>
      <c r="F35" s="8"/>
      <c r="G35" s="8">
        <v>0</v>
      </c>
      <c r="H35" s="12">
        <f t="shared" si="0"/>
        <v>0</v>
      </c>
      <c r="I35" s="9">
        <f t="shared" si="1"/>
        <v>0</v>
      </c>
    </row>
    <row r="36" spans="2:9" x14ac:dyDescent="0.25">
      <c r="B36" s="3">
        <v>683</v>
      </c>
      <c r="C36" s="3"/>
      <c r="D36" s="4" t="s">
        <v>166</v>
      </c>
      <c r="E36" s="44">
        <v>0</v>
      </c>
      <c r="F36" s="9"/>
      <c r="G36" s="9">
        <v>0</v>
      </c>
      <c r="H36" s="12" t="e">
        <f t="shared" ref="H36" si="9">(G36/E36)*100</f>
        <v>#DIV/0!</v>
      </c>
      <c r="I36" s="9">
        <f t="shared" si="1"/>
        <v>0</v>
      </c>
    </row>
    <row r="37" spans="2:9" x14ac:dyDescent="0.25">
      <c r="B37" s="89"/>
      <c r="C37" s="89"/>
      <c r="D37" s="147"/>
      <c r="E37" s="148"/>
      <c r="F37" s="149"/>
      <c r="G37" s="149"/>
      <c r="H37" s="150"/>
      <c r="I37" s="150"/>
    </row>
    <row r="38" spans="2:9" x14ac:dyDescent="0.25">
      <c r="B38" s="89"/>
      <c r="C38" s="89"/>
      <c r="D38" s="147"/>
      <c r="E38" s="148"/>
      <c r="F38" s="149"/>
      <c r="G38" s="149"/>
      <c r="H38" s="150"/>
      <c r="I38" s="150"/>
    </row>
    <row r="39" spans="2:9" x14ac:dyDescent="0.25">
      <c r="B39" s="89"/>
      <c r="C39" s="89"/>
      <c r="D39" s="147"/>
      <c r="E39" s="148"/>
      <c r="F39" s="149"/>
      <c r="G39" s="149"/>
      <c r="H39" s="150"/>
      <c r="I39" s="150"/>
    </row>
    <row r="40" spans="2:9" x14ac:dyDescent="0.25">
      <c r="B40" s="89"/>
      <c r="C40" s="89"/>
      <c r="D40" s="147"/>
      <c r="E40" s="148"/>
      <c r="F40" s="149"/>
      <c r="G40" s="149"/>
      <c r="H40" s="150"/>
      <c r="I40" s="150"/>
    </row>
    <row r="41" spans="2:9" x14ac:dyDescent="0.25">
      <c r="C41" s="89"/>
      <c r="D41" s="89"/>
      <c r="E41" s="148"/>
      <c r="F41" s="149"/>
      <c r="G41" s="149"/>
      <c r="H41" s="150"/>
      <c r="I41" s="150"/>
    </row>
    <row r="42" spans="2:9" x14ac:dyDescent="0.25">
      <c r="B42" s="89"/>
      <c r="C42" s="89"/>
      <c r="D42" s="147"/>
      <c r="E42" s="148"/>
      <c r="F42" s="149"/>
      <c r="G42" s="149"/>
      <c r="H42" s="150"/>
      <c r="I42" s="150"/>
    </row>
    <row r="43" spans="2:9" x14ac:dyDescent="0.25">
      <c r="B43" s="89"/>
    </row>
    <row r="44" spans="2:9" x14ac:dyDescent="0.25">
      <c r="B44" s="89"/>
    </row>
    <row r="45" spans="2:9" x14ac:dyDescent="0.25">
      <c r="B45" s="89"/>
    </row>
  </sheetData>
  <mergeCells count="2">
    <mergeCell ref="B4:C4"/>
    <mergeCell ref="B1:I3"/>
  </mergeCells>
  <pageMargins left="0.39370078740157483" right="0.39370078740157483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1"/>
  <sheetViews>
    <sheetView topLeftCell="A172" zoomScaleNormal="100" workbookViewId="0">
      <selection activeCell="H218" sqref="G218:H218"/>
    </sheetView>
  </sheetViews>
  <sheetFormatPr defaultRowHeight="15" x14ac:dyDescent="0.25"/>
  <cols>
    <col min="1" max="1" width="2.42578125" customWidth="1"/>
    <col min="2" max="2" width="7.7109375" bestFit="1" customWidth="1"/>
    <col min="3" max="3" width="12.85546875" customWidth="1"/>
    <col min="4" max="4" width="50" customWidth="1"/>
    <col min="5" max="5" width="11.140625" style="99" customWidth="1"/>
    <col min="6" max="6" width="12.5703125" customWidth="1"/>
    <col min="7" max="7" width="13.28515625" customWidth="1"/>
    <col min="8" max="8" width="12.28515625" customWidth="1"/>
    <col min="9" max="9" width="9.5703125" customWidth="1"/>
    <col min="10" max="10" width="9" style="105" customWidth="1"/>
  </cols>
  <sheetData>
    <row r="1" spans="2:10" x14ac:dyDescent="0.25">
      <c r="B1" s="189" t="s">
        <v>168</v>
      </c>
      <c r="C1" s="190"/>
      <c r="D1" s="190"/>
      <c r="E1" s="190"/>
      <c r="F1" s="190"/>
      <c r="G1" s="190"/>
      <c r="H1" s="190"/>
      <c r="I1" s="190"/>
      <c r="J1" s="190"/>
    </row>
    <row r="2" spans="2:10" ht="36.75" customHeight="1" x14ac:dyDescent="0.25">
      <c r="B2" s="190"/>
      <c r="C2" s="190"/>
      <c r="D2" s="190"/>
      <c r="E2" s="190"/>
      <c r="F2" s="190"/>
      <c r="G2" s="190"/>
      <c r="H2" s="190"/>
      <c r="I2" s="190"/>
      <c r="J2" s="190"/>
    </row>
    <row r="3" spans="2:10" ht="45" x14ac:dyDescent="0.25">
      <c r="B3" s="191" t="s">
        <v>15</v>
      </c>
      <c r="C3" s="191"/>
      <c r="D3" s="123" t="s">
        <v>16</v>
      </c>
      <c r="E3" s="124" t="s">
        <v>100</v>
      </c>
      <c r="F3" s="125" t="s">
        <v>113</v>
      </c>
      <c r="G3" s="125" t="s">
        <v>114</v>
      </c>
      <c r="H3" s="125" t="s">
        <v>123</v>
      </c>
      <c r="I3" s="125" t="s">
        <v>121</v>
      </c>
      <c r="J3" s="124" t="s">
        <v>122</v>
      </c>
    </row>
    <row r="4" spans="2:10" x14ac:dyDescent="0.25">
      <c r="B4" s="47"/>
      <c r="C4" s="48">
        <v>1</v>
      </c>
      <c r="D4" s="49">
        <v>2</v>
      </c>
      <c r="E4" s="108">
        <v>3</v>
      </c>
      <c r="F4" s="50">
        <v>4</v>
      </c>
      <c r="G4" s="50">
        <v>5</v>
      </c>
      <c r="H4" s="50">
        <v>6</v>
      </c>
      <c r="I4" s="50"/>
      <c r="J4" s="100">
        <v>7</v>
      </c>
    </row>
    <row r="5" spans="2:10" x14ac:dyDescent="0.25">
      <c r="B5" s="192" t="s">
        <v>26</v>
      </c>
      <c r="C5" s="193"/>
      <c r="D5" s="25" t="s">
        <v>31</v>
      </c>
      <c r="E5" s="109"/>
      <c r="F5" s="25"/>
      <c r="G5" s="25"/>
      <c r="H5" s="25"/>
      <c r="I5" s="25"/>
      <c r="J5" s="101"/>
    </row>
    <row r="6" spans="2:10" x14ac:dyDescent="0.25">
      <c r="B6" s="192" t="s">
        <v>27</v>
      </c>
      <c r="C6" s="193"/>
      <c r="D6" s="25" t="s">
        <v>28</v>
      </c>
      <c r="E6" s="109"/>
      <c r="F6" s="26">
        <v>7124905.4900000002</v>
      </c>
      <c r="G6" s="26">
        <f>SUM(G9,G59,G69,G76,G86,G149,G160,G170,G178,G184,G216)</f>
        <v>8301949.7800000012</v>
      </c>
      <c r="H6" s="26">
        <f>SUM(H9,H59,H76,H86,H149,H160,H170,H178,H184,H218,H237)</f>
        <v>8471692.0900000017</v>
      </c>
      <c r="I6" s="26">
        <f>(H6/F6)*100</f>
        <v>118.90251880379681</v>
      </c>
      <c r="J6" s="101">
        <f>H6/G6*100</f>
        <v>102.04460776682754</v>
      </c>
    </row>
    <row r="7" spans="2:10" x14ac:dyDescent="0.25">
      <c r="B7" s="194" t="s">
        <v>29</v>
      </c>
      <c r="C7" s="195"/>
      <c r="D7" s="13" t="s">
        <v>30</v>
      </c>
      <c r="E7" s="110"/>
      <c r="F7" s="14">
        <f>SUM(F9,F41,F48,F59)</f>
        <v>7548522.2899999991</v>
      </c>
      <c r="G7" s="14">
        <f>SUM(G9,G59)</f>
        <v>6854542.1900000004</v>
      </c>
      <c r="H7" s="14">
        <f>SUM(H9,H59)</f>
        <v>7145389.4800000004</v>
      </c>
      <c r="I7" s="26">
        <f t="shared" ref="I7" si="0">(H7/F7)*100</f>
        <v>94.659447312832938</v>
      </c>
      <c r="J7" s="102">
        <f>H7/G7*100</f>
        <v>104.24313224629813</v>
      </c>
    </row>
    <row r="8" spans="2:10" x14ac:dyDescent="0.25">
      <c r="B8" s="194" t="s">
        <v>32</v>
      </c>
      <c r="C8" s="195"/>
      <c r="D8" s="13" t="s">
        <v>33</v>
      </c>
      <c r="E8" s="110"/>
      <c r="F8" s="14"/>
      <c r="G8" s="13"/>
      <c r="H8" s="13"/>
      <c r="I8" s="26"/>
      <c r="J8" s="102"/>
    </row>
    <row r="9" spans="2:10" x14ac:dyDescent="0.25">
      <c r="B9" s="198" t="s">
        <v>34</v>
      </c>
      <c r="C9" s="199"/>
      <c r="D9" s="13" t="s">
        <v>35</v>
      </c>
      <c r="E9" s="110"/>
      <c r="F9" s="14">
        <f t="shared" ref="F9:H9" si="1">SUM(F11:F37)-F16</f>
        <v>399449.52</v>
      </c>
      <c r="G9" s="14">
        <f t="shared" si="1"/>
        <v>428504.73999999993</v>
      </c>
      <c r="H9" s="14">
        <f t="shared" si="1"/>
        <v>428491.39999999997</v>
      </c>
      <c r="I9" s="26">
        <f>(H9/F9)*100</f>
        <v>107.27047562856001</v>
      </c>
      <c r="J9" s="102">
        <f>H9/G9*100</f>
        <v>99.996886848906271</v>
      </c>
    </row>
    <row r="10" spans="2:10" x14ac:dyDescent="0.25">
      <c r="B10" s="24" t="s">
        <v>36</v>
      </c>
      <c r="C10" s="24" t="s">
        <v>37</v>
      </c>
      <c r="D10" s="13"/>
      <c r="E10" s="110"/>
      <c r="F10" s="14"/>
      <c r="G10" s="14"/>
      <c r="H10" s="14"/>
      <c r="I10" s="26"/>
      <c r="J10" s="102"/>
    </row>
    <row r="11" spans="2:10" s="1" customFormat="1" x14ac:dyDescent="0.25">
      <c r="B11" s="66">
        <v>175</v>
      </c>
      <c r="C11" s="66">
        <v>3211</v>
      </c>
      <c r="D11" s="29" t="s">
        <v>39</v>
      </c>
      <c r="E11" s="111">
        <v>451</v>
      </c>
      <c r="F11" s="30">
        <v>2570</v>
      </c>
      <c r="G11" s="30">
        <v>7127.72</v>
      </c>
      <c r="H11" s="30">
        <v>7127.72</v>
      </c>
      <c r="I11" s="26">
        <f>IFERROR((H11/F11)*100,0)</f>
        <v>277.34319066147862</v>
      </c>
      <c r="J11" s="97">
        <f>IFERROR(H11/G11*100,0)</f>
        <v>100</v>
      </c>
    </row>
    <row r="12" spans="2:10" s="1" customFormat="1" x14ac:dyDescent="0.25">
      <c r="B12" s="66">
        <v>176</v>
      </c>
      <c r="C12" s="66">
        <v>3213</v>
      </c>
      <c r="D12" s="29" t="s">
        <v>40</v>
      </c>
      <c r="E12" s="111">
        <v>451</v>
      </c>
      <c r="F12" s="30">
        <v>2467.88</v>
      </c>
      <c r="G12" s="30">
        <v>1500</v>
      </c>
      <c r="H12" s="30">
        <v>1500</v>
      </c>
      <c r="I12" s="26">
        <f t="shared" ref="I12:I96" si="2">IFERROR((H12/F12)*100,0)</f>
        <v>60.780913172439497</v>
      </c>
      <c r="J12" s="97">
        <f t="shared" ref="J12:J96" si="3">IFERROR(H12/G12*100,0)</f>
        <v>100</v>
      </c>
    </row>
    <row r="13" spans="2:10" s="1" customFormat="1" x14ac:dyDescent="0.25">
      <c r="B13" s="66">
        <v>177</v>
      </c>
      <c r="C13" s="66">
        <v>3214</v>
      </c>
      <c r="D13" s="29" t="s">
        <v>41</v>
      </c>
      <c r="E13" s="111">
        <v>451</v>
      </c>
      <c r="F13" s="30">
        <v>0</v>
      </c>
      <c r="G13" s="30">
        <v>0</v>
      </c>
      <c r="H13" s="30">
        <v>0</v>
      </c>
      <c r="I13" s="26">
        <f t="shared" si="2"/>
        <v>0</v>
      </c>
      <c r="J13" s="97">
        <f t="shared" si="3"/>
        <v>0</v>
      </c>
    </row>
    <row r="14" spans="2:10" s="1" customFormat="1" x14ac:dyDescent="0.25">
      <c r="B14" s="66">
        <v>178</v>
      </c>
      <c r="C14" s="66">
        <v>3221</v>
      </c>
      <c r="D14" s="29" t="s">
        <v>42</v>
      </c>
      <c r="E14" s="111">
        <v>451</v>
      </c>
      <c r="F14" s="30">
        <v>19500.7</v>
      </c>
      <c r="G14" s="30">
        <v>19999.71</v>
      </c>
      <c r="H14" s="30">
        <v>19999.71</v>
      </c>
      <c r="I14" s="26">
        <f t="shared" si="2"/>
        <v>102.55893378186423</v>
      </c>
      <c r="J14" s="97">
        <f t="shared" si="3"/>
        <v>100</v>
      </c>
    </row>
    <row r="15" spans="2:10" s="1" customFormat="1" x14ac:dyDescent="0.25">
      <c r="B15" s="66">
        <v>179</v>
      </c>
      <c r="C15" s="66">
        <v>3222</v>
      </c>
      <c r="D15" s="29" t="s">
        <v>43</v>
      </c>
      <c r="E15" s="111">
        <v>451</v>
      </c>
      <c r="F15" s="30">
        <v>25281.03</v>
      </c>
      <c r="G15" s="30">
        <v>19984.189999999999</v>
      </c>
      <c r="H15" s="30">
        <v>19984.189999999999</v>
      </c>
      <c r="I15" s="26">
        <f t="shared" si="2"/>
        <v>79.048163781301625</v>
      </c>
      <c r="J15" s="97">
        <f t="shared" si="3"/>
        <v>100</v>
      </c>
    </row>
    <row r="16" spans="2:10" s="1" customFormat="1" x14ac:dyDescent="0.25">
      <c r="B16" s="67">
        <v>180</v>
      </c>
      <c r="C16" s="67">
        <v>3223</v>
      </c>
      <c r="D16" s="6" t="s">
        <v>44</v>
      </c>
      <c r="E16" s="111">
        <v>451</v>
      </c>
      <c r="F16" s="12">
        <f>SUM(F17:F19)</f>
        <v>209813</v>
      </c>
      <c r="G16" s="12">
        <f>SUM(G17:G19)</f>
        <v>234541.8</v>
      </c>
      <c r="H16" s="12">
        <f>SUM(H17:H19)</f>
        <v>234541.8</v>
      </c>
      <c r="I16" s="26">
        <f t="shared" si="2"/>
        <v>111.786114301783</v>
      </c>
      <c r="J16" s="97">
        <f t="shared" si="3"/>
        <v>100</v>
      </c>
    </row>
    <row r="17" spans="2:10" x14ac:dyDescent="0.25">
      <c r="B17" s="68">
        <v>1801</v>
      </c>
      <c r="C17" s="68">
        <v>32231</v>
      </c>
      <c r="D17" s="10" t="s">
        <v>45</v>
      </c>
      <c r="E17" s="112">
        <v>451</v>
      </c>
      <c r="F17" s="11">
        <v>80741.56</v>
      </c>
      <c r="G17" s="11">
        <v>111539.83</v>
      </c>
      <c r="H17" s="11">
        <v>111539.83</v>
      </c>
      <c r="I17" s="26">
        <f t="shared" si="2"/>
        <v>138.14425928852503</v>
      </c>
      <c r="J17" s="97">
        <f t="shared" si="3"/>
        <v>100</v>
      </c>
    </row>
    <row r="18" spans="2:10" x14ac:dyDescent="0.25">
      <c r="B18" s="68">
        <v>1802</v>
      </c>
      <c r="C18" s="68">
        <v>32234</v>
      </c>
      <c r="D18" s="10" t="s">
        <v>46</v>
      </c>
      <c r="E18" s="112">
        <v>451</v>
      </c>
      <c r="F18" s="11">
        <v>129071.44</v>
      </c>
      <c r="G18" s="11">
        <v>123001.97</v>
      </c>
      <c r="H18" s="11">
        <v>123001.97</v>
      </c>
      <c r="I18" s="26">
        <f t="shared" si="2"/>
        <v>95.297588684220145</v>
      </c>
      <c r="J18" s="97">
        <f t="shared" si="3"/>
        <v>100</v>
      </c>
    </row>
    <row r="19" spans="2:10" x14ac:dyDescent="0.25">
      <c r="B19" s="68">
        <v>1803</v>
      </c>
      <c r="C19" s="68">
        <v>32239</v>
      </c>
      <c r="D19" s="10" t="s">
        <v>47</v>
      </c>
      <c r="E19" s="112">
        <v>451</v>
      </c>
      <c r="F19" s="11">
        <v>0</v>
      </c>
      <c r="G19" s="11">
        <v>0</v>
      </c>
      <c r="H19" s="11">
        <v>0</v>
      </c>
      <c r="I19" s="26">
        <f t="shared" si="2"/>
        <v>0</v>
      </c>
      <c r="J19" s="97">
        <f t="shared" si="3"/>
        <v>0</v>
      </c>
    </row>
    <row r="20" spans="2:10" s="1" customFormat="1" x14ac:dyDescent="0.25">
      <c r="B20" s="66">
        <v>181</v>
      </c>
      <c r="C20" s="66">
        <v>3224</v>
      </c>
      <c r="D20" s="29" t="s">
        <v>102</v>
      </c>
      <c r="E20" s="111">
        <v>451</v>
      </c>
      <c r="F20" s="30">
        <v>11569.82</v>
      </c>
      <c r="G20" s="30">
        <v>14874.03</v>
      </c>
      <c r="H20" s="30">
        <v>14874.03</v>
      </c>
      <c r="I20" s="26">
        <f t="shared" si="2"/>
        <v>128.55887127025315</v>
      </c>
      <c r="J20" s="97">
        <f t="shared" si="3"/>
        <v>100</v>
      </c>
    </row>
    <row r="21" spans="2:10" s="1" customFormat="1" x14ac:dyDescent="0.25">
      <c r="B21" s="66">
        <v>182</v>
      </c>
      <c r="C21" s="66">
        <v>3225</v>
      </c>
      <c r="D21" s="29" t="s">
        <v>48</v>
      </c>
      <c r="E21" s="111">
        <v>451</v>
      </c>
      <c r="F21" s="30">
        <v>9361.0499999999993</v>
      </c>
      <c r="G21" s="30">
        <v>4534.3500000000004</v>
      </c>
      <c r="H21" s="30">
        <v>4534.3500000000004</v>
      </c>
      <c r="I21" s="26">
        <f t="shared" si="2"/>
        <v>48.438476452962014</v>
      </c>
      <c r="J21" s="97">
        <f t="shared" si="3"/>
        <v>100</v>
      </c>
    </row>
    <row r="22" spans="2:10" s="1" customFormat="1" x14ac:dyDescent="0.25">
      <c r="B22" s="66">
        <v>183</v>
      </c>
      <c r="C22" s="69">
        <v>3227</v>
      </c>
      <c r="D22" s="31" t="s">
        <v>49</v>
      </c>
      <c r="E22" s="111">
        <v>451</v>
      </c>
      <c r="F22" s="30">
        <v>0</v>
      </c>
      <c r="G22" s="32">
        <v>0</v>
      </c>
      <c r="H22" s="32">
        <v>0</v>
      </c>
      <c r="I22" s="26">
        <f t="shared" si="2"/>
        <v>0</v>
      </c>
      <c r="J22" s="97">
        <f t="shared" si="3"/>
        <v>0</v>
      </c>
    </row>
    <row r="23" spans="2:10" s="1" customFormat="1" x14ac:dyDescent="0.25">
      <c r="B23" s="66">
        <v>184</v>
      </c>
      <c r="C23" s="69">
        <v>3231</v>
      </c>
      <c r="D23" s="31" t="s">
        <v>50</v>
      </c>
      <c r="E23" s="111">
        <v>451</v>
      </c>
      <c r="F23" s="30">
        <v>15000</v>
      </c>
      <c r="G23" s="32">
        <v>12999.54</v>
      </c>
      <c r="H23" s="32">
        <v>12999.54</v>
      </c>
      <c r="I23" s="26">
        <f t="shared" si="2"/>
        <v>86.663600000000002</v>
      </c>
      <c r="J23" s="97">
        <f t="shared" si="3"/>
        <v>100</v>
      </c>
    </row>
    <row r="24" spans="2:10" s="1" customFormat="1" x14ac:dyDescent="0.25">
      <c r="B24" s="69">
        <v>185</v>
      </c>
      <c r="C24" s="69">
        <v>3232</v>
      </c>
      <c r="D24" s="31" t="s">
        <v>103</v>
      </c>
      <c r="E24" s="111">
        <v>451</v>
      </c>
      <c r="F24" s="30">
        <v>14679.71</v>
      </c>
      <c r="G24" s="32">
        <v>19978.86</v>
      </c>
      <c r="H24" s="32">
        <v>19978.86</v>
      </c>
      <c r="I24" s="26">
        <f t="shared" si="2"/>
        <v>136.09846516041532</v>
      </c>
      <c r="J24" s="97">
        <f t="shared" si="3"/>
        <v>100</v>
      </c>
    </row>
    <row r="25" spans="2:10" s="1" customFormat="1" x14ac:dyDescent="0.25">
      <c r="B25" s="69">
        <v>186</v>
      </c>
      <c r="C25" s="69">
        <v>3233</v>
      </c>
      <c r="D25" s="31" t="s">
        <v>127</v>
      </c>
      <c r="E25" s="111">
        <v>451</v>
      </c>
      <c r="F25" s="30">
        <v>500</v>
      </c>
      <c r="G25" s="32">
        <v>499.3</v>
      </c>
      <c r="H25" s="32">
        <v>499.3</v>
      </c>
      <c r="I25" s="26">
        <f t="shared" si="2"/>
        <v>99.86</v>
      </c>
      <c r="J25" s="97">
        <f t="shared" si="3"/>
        <v>100</v>
      </c>
    </row>
    <row r="26" spans="2:10" s="1" customFormat="1" x14ac:dyDescent="0.25">
      <c r="B26" s="69">
        <v>188</v>
      </c>
      <c r="C26" s="69">
        <v>3234</v>
      </c>
      <c r="D26" s="33" t="s">
        <v>51</v>
      </c>
      <c r="E26" s="111">
        <v>451</v>
      </c>
      <c r="F26" s="30">
        <v>36071.980000000003</v>
      </c>
      <c r="G26" s="32">
        <v>39999.480000000003</v>
      </c>
      <c r="H26" s="32">
        <v>39999.480000000003</v>
      </c>
      <c r="I26" s="26">
        <f t="shared" si="2"/>
        <v>110.88795236635194</v>
      </c>
      <c r="J26" s="97">
        <f t="shared" si="3"/>
        <v>100</v>
      </c>
    </row>
    <row r="27" spans="2:10" s="1" customFormat="1" x14ac:dyDescent="0.25">
      <c r="B27" s="69">
        <v>189</v>
      </c>
      <c r="C27" s="69">
        <v>3235</v>
      </c>
      <c r="D27" s="31" t="s">
        <v>52</v>
      </c>
      <c r="E27" s="111">
        <v>451</v>
      </c>
      <c r="F27" s="30">
        <v>8200</v>
      </c>
      <c r="G27" s="32">
        <v>7897.24</v>
      </c>
      <c r="H27" s="32">
        <v>7897.24</v>
      </c>
      <c r="I27" s="26">
        <f t="shared" si="2"/>
        <v>96.307804878048771</v>
      </c>
      <c r="J27" s="97">
        <f t="shared" si="3"/>
        <v>100</v>
      </c>
    </row>
    <row r="28" spans="2:10" s="1" customFormat="1" x14ac:dyDescent="0.25">
      <c r="B28" s="69">
        <v>190</v>
      </c>
      <c r="C28" s="69">
        <v>3236</v>
      </c>
      <c r="D28" s="31" t="s">
        <v>53</v>
      </c>
      <c r="E28" s="111">
        <v>451</v>
      </c>
      <c r="F28" s="30">
        <v>11475</v>
      </c>
      <c r="G28" s="32">
        <v>13521.25</v>
      </c>
      <c r="H28" s="32">
        <v>13521.25</v>
      </c>
      <c r="I28" s="26">
        <f t="shared" si="2"/>
        <v>117.8322440087146</v>
      </c>
      <c r="J28" s="97">
        <f t="shared" si="3"/>
        <v>100</v>
      </c>
    </row>
    <row r="29" spans="2:10" s="1" customFormat="1" x14ac:dyDescent="0.25">
      <c r="B29" s="69">
        <v>191</v>
      </c>
      <c r="C29" s="69">
        <v>3237</v>
      </c>
      <c r="D29" s="31" t="s">
        <v>98</v>
      </c>
      <c r="E29" s="111">
        <v>451</v>
      </c>
      <c r="F29" s="30">
        <v>2593.75</v>
      </c>
      <c r="G29" s="32">
        <v>3493.75</v>
      </c>
      <c r="H29" s="32">
        <v>3493.75</v>
      </c>
      <c r="I29" s="26">
        <f t="shared" si="2"/>
        <v>134.6987951807229</v>
      </c>
      <c r="J29" s="97">
        <f t="shared" si="3"/>
        <v>100</v>
      </c>
    </row>
    <row r="30" spans="2:10" s="1" customFormat="1" x14ac:dyDescent="0.25">
      <c r="B30" s="69">
        <v>192</v>
      </c>
      <c r="C30" s="69">
        <v>3238</v>
      </c>
      <c r="D30" s="33" t="s">
        <v>54</v>
      </c>
      <c r="E30" s="111">
        <v>451</v>
      </c>
      <c r="F30" s="30">
        <v>19830.63</v>
      </c>
      <c r="G30" s="32">
        <v>21861.09</v>
      </c>
      <c r="H30" s="32">
        <v>21847.75</v>
      </c>
      <c r="I30" s="26">
        <f t="shared" si="2"/>
        <v>110.1717393748963</v>
      </c>
      <c r="J30" s="97">
        <f t="shared" si="3"/>
        <v>99.938978340055314</v>
      </c>
    </row>
    <row r="31" spans="2:10" s="1" customFormat="1" x14ac:dyDescent="0.25">
      <c r="B31" s="69">
        <v>193</v>
      </c>
      <c r="C31" s="69">
        <v>3239</v>
      </c>
      <c r="D31" s="33" t="s">
        <v>55</v>
      </c>
      <c r="E31" s="111">
        <v>451</v>
      </c>
      <c r="F31" s="30">
        <v>2913</v>
      </c>
      <c r="G31" s="32">
        <v>500</v>
      </c>
      <c r="H31" s="32">
        <v>500</v>
      </c>
      <c r="I31" s="26">
        <f t="shared" si="2"/>
        <v>17.164435290078956</v>
      </c>
      <c r="J31" s="97">
        <f t="shared" si="3"/>
        <v>100</v>
      </c>
    </row>
    <row r="32" spans="2:10" s="1" customFormat="1" x14ac:dyDescent="0.25">
      <c r="B32" s="69">
        <v>194</v>
      </c>
      <c r="C32" s="69">
        <v>3292</v>
      </c>
      <c r="D32" s="33" t="s">
        <v>56</v>
      </c>
      <c r="E32" s="111">
        <v>451</v>
      </c>
      <c r="F32" s="30">
        <v>4070.62</v>
      </c>
      <c r="G32" s="32">
        <v>3519.44</v>
      </c>
      <c r="H32" s="32">
        <v>3519.44</v>
      </c>
      <c r="I32" s="26">
        <f t="shared" si="2"/>
        <v>86.459556529472167</v>
      </c>
      <c r="J32" s="97">
        <f t="shared" si="3"/>
        <v>100</v>
      </c>
    </row>
    <row r="33" spans="1:11" s="1" customFormat="1" x14ac:dyDescent="0.25">
      <c r="B33" s="70">
        <v>195</v>
      </c>
      <c r="C33" s="69">
        <v>3293</v>
      </c>
      <c r="D33" s="31" t="s">
        <v>57</v>
      </c>
      <c r="E33" s="111">
        <v>451</v>
      </c>
      <c r="F33" s="30">
        <v>2982.6</v>
      </c>
      <c r="G33" s="32">
        <v>1000</v>
      </c>
      <c r="H33" s="32">
        <v>1000</v>
      </c>
      <c r="I33" s="26">
        <f t="shared" si="2"/>
        <v>33.52779454167505</v>
      </c>
      <c r="J33" s="97">
        <f t="shared" si="3"/>
        <v>100</v>
      </c>
    </row>
    <row r="34" spans="1:11" s="1" customFormat="1" x14ac:dyDescent="0.25">
      <c r="B34" s="70">
        <v>196</v>
      </c>
      <c r="C34" s="69">
        <v>3294</v>
      </c>
      <c r="D34" s="31" t="s">
        <v>58</v>
      </c>
      <c r="E34" s="111">
        <v>451</v>
      </c>
      <c r="F34" s="30">
        <v>100</v>
      </c>
      <c r="G34" s="32">
        <v>200</v>
      </c>
      <c r="H34" s="32">
        <v>200</v>
      </c>
      <c r="I34" s="26">
        <f t="shared" si="2"/>
        <v>200</v>
      </c>
      <c r="J34" s="97">
        <f t="shared" si="3"/>
        <v>100</v>
      </c>
    </row>
    <row r="35" spans="1:11" s="1" customFormat="1" x14ac:dyDescent="0.25">
      <c r="B35" s="70">
        <v>197</v>
      </c>
      <c r="C35" s="69">
        <v>3295</v>
      </c>
      <c r="D35" s="31" t="s">
        <v>59</v>
      </c>
      <c r="E35" s="111">
        <v>451</v>
      </c>
      <c r="F35" s="30">
        <v>0</v>
      </c>
      <c r="G35" s="32">
        <v>0</v>
      </c>
      <c r="H35" s="32">
        <v>0</v>
      </c>
      <c r="I35" s="26">
        <f t="shared" si="2"/>
        <v>0</v>
      </c>
      <c r="J35" s="97">
        <f t="shared" si="3"/>
        <v>0</v>
      </c>
    </row>
    <row r="36" spans="1:11" s="1" customFormat="1" x14ac:dyDescent="0.25">
      <c r="B36" s="70">
        <v>198</v>
      </c>
      <c r="C36" s="69">
        <v>3299</v>
      </c>
      <c r="D36" s="31" t="s">
        <v>60</v>
      </c>
      <c r="E36" s="111">
        <v>451</v>
      </c>
      <c r="F36" s="30">
        <v>468.75</v>
      </c>
      <c r="G36" s="32">
        <v>472.99</v>
      </c>
      <c r="H36" s="32">
        <v>472.99</v>
      </c>
      <c r="I36" s="26">
        <f t="shared" si="2"/>
        <v>100.90453333333333</v>
      </c>
      <c r="J36" s="97">
        <f t="shared" si="3"/>
        <v>100</v>
      </c>
    </row>
    <row r="37" spans="1:11" s="1" customFormat="1" x14ac:dyDescent="0.25">
      <c r="B37" s="70">
        <v>200</v>
      </c>
      <c r="C37" s="69">
        <v>3433</v>
      </c>
      <c r="D37" s="31" t="s">
        <v>61</v>
      </c>
      <c r="E37" s="113">
        <v>451</v>
      </c>
      <c r="F37" s="32">
        <v>0</v>
      </c>
      <c r="G37" s="32">
        <v>0</v>
      </c>
      <c r="H37" s="32">
        <v>0</v>
      </c>
      <c r="I37" s="37">
        <f t="shared" si="2"/>
        <v>0</v>
      </c>
      <c r="J37" s="97">
        <f t="shared" si="3"/>
        <v>0</v>
      </c>
    </row>
    <row r="38" spans="1:11" s="1" customFormat="1" x14ac:dyDescent="0.25">
      <c r="A38" s="71"/>
      <c r="B38" s="72"/>
      <c r="C38" s="72"/>
      <c r="D38" s="76"/>
      <c r="E38" s="114"/>
      <c r="F38" s="78"/>
      <c r="G38" s="78"/>
      <c r="H38" s="78"/>
      <c r="I38" s="79"/>
      <c r="J38" s="103"/>
      <c r="K38" s="71"/>
    </row>
    <row r="39" spans="1:11" s="1" customFormat="1" x14ac:dyDescent="0.25">
      <c r="A39" s="71"/>
      <c r="B39" s="196" t="s">
        <v>29</v>
      </c>
      <c r="C39" s="197"/>
      <c r="D39" s="36" t="s">
        <v>209</v>
      </c>
      <c r="E39" s="116"/>
      <c r="F39" s="15"/>
      <c r="G39" s="16"/>
      <c r="H39" s="15"/>
      <c r="I39" s="37">
        <f t="shared" ref="I39:I43" si="4">IFERROR((H39/F39)*100,0)</f>
        <v>0</v>
      </c>
      <c r="J39" s="97">
        <f t="shared" ref="J39:J41" si="5">IFERROR(H39/G39*100,0)</f>
        <v>0</v>
      </c>
      <c r="K39" s="71"/>
    </row>
    <row r="40" spans="1:11" s="1" customFormat="1" x14ac:dyDescent="0.25">
      <c r="A40" s="71"/>
      <c r="B40" s="194" t="s">
        <v>32</v>
      </c>
      <c r="C40" s="195"/>
      <c r="D40" s="13" t="s">
        <v>33</v>
      </c>
      <c r="E40" s="116"/>
      <c r="F40" s="15"/>
      <c r="G40" s="15"/>
      <c r="H40" s="15"/>
      <c r="I40" s="26">
        <f t="shared" si="4"/>
        <v>0</v>
      </c>
      <c r="J40" s="97">
        <f t="shared" si="5"/>
        <v>0</v>
      </c>
      <c r="K40" s="71"/>
    </row>
    <row r="41" spans="1:11" s="1" customFormat="1" x14ac:dyDescent="0.25">
      <c r="A41" s="71"/>
      <c r="B41" s="194" t="s">
        <v>205</v>
      </c>
      <c r="C41" s="195"/>
      <c r="D41" s="13" t="s">
        <v>206</v>
      </c>
      <c r="E41" s="116"/>
      <c r="F41" s="16">
        <f>F43</f>
        <v>594249.43000000005</v>
      </c>
      <c r="G41" s="16">
        <f>G43</f>
        <v>0</v>
      </c>
      <c r="H41" s="16">
        <f>H43</f>
        <v>0</v>
      </c>
      <c r="I41" s="26">
        <f t="shared" si="4"/>
        <v>0</v>
      </c>
      <c r="J41" s="97">
        <f t="shared" si="5"/>
        <v>0</v>
      </c>
      <c r="K41" s="71"/>
    </row>
    <row r="42" spans="1:11" s="1" customFormat="1" x14ac:dyDescent="0.25">
      <c r="A42" s="71"/>
      <c r="B42" s="24" t="s">
        <v>36</v>
      </c>
      <c r="C42" s="24" t="s">
        <v>37</v>
      </c>
      <c r="D42" s="13"/>
      <c r="E42" s="110"/>
      <c r="F42" s="14"/>
      <c r="G42" s="14"/>
      <c r="H42" s="14"/>
      <c r="I42" s="26">
        <f t="shared" si="4"/>
        <v>0</v>
      </c>
      <c r="J42" s="97">
        <f>IFERROR(H41/G41*100,0)</f>
        <v>0</v>
      </c>
      <c r="K42" s="71"/>
    </row>
    <row r="43" spans="1:11" s="1" customFormat="1" x14ac:dyDescent="0.25">
      <c r="A43" s="71"/>
      <c r="B43" s="70"/>
      <c r="C43" s="70">
        <v>32241</v>
      </c>
      <c r="D43" s="34" t="s">
        <v>207</v>
      </c>
      <c r="E43" s="178"/>
      <c r="F43" s="179">
        <v>594249.43000000005</v>
      </c>
      <c r="G43" s="179">
        <v>0</v>
      </c>
      <c r="H43" s="179">
        <v>0</v>
      </c>
      <c r="I43" s="26">
        <f t="shared" si="4"/>
        <v>0</v>
      </c>
      <c r="J43" s="97">
        <f>IFERROR(H42/G42*100,0)</f>
        <v>0</v>
      </c>
      <c r="K43" s="71"/>
    </row>
    <row r="44" spans="1:11" s="1" customFormat="1" x14ac:dyDescent="0.25">
      <c r="A44" s="71"/>
      <c r="B44" s="70"/>
      <c r="C44" s="70">
        <v>32241</v>
      </c>
      <c r="D44" s="34" t="s">
        <v>207</v>
      </c>
      <c r="E44" s="178">
        <v>451</v>
      </c>
      <c r="F44" s="179">
        <v>594249.43000000005</v>
      </c>
      <c r="G44" s="179">
        <v>0</v>
      </c>
      <c r="H44" s="179">
        <v>0</v>
      </c>
      <c r="I44" s="175">
        <v>0</v>
      </c>
      <c r="J44" s="176">
        <v>0</v>
      </c>
      <c r="K44" s="71"/>
    </row>
    <row r="45" spans="1:11" s="1" customFormat="1" x14ac:dyDescent="0.25">
      <c r="A45" s="71"/>
      <c r="B45" s="72"/>
      <c r="C45" s="72"/>
      <c r="D45" s="76"/>
      <c r="E45" s="114"/>
      <c r="F45" s="78"/>
      <c r="G45" s="78"/>
      <c r="H45" s="78"/>
      <c r="I45" s="79"/>
      <c r="J45" s="103"/>
      <c r="K45" s="71"/>
    </row>
    <row r="46" spans="1:11" s="1" customFormat="1" x14ac:dyDescent="0.25">
      <c r="A46" s="71"/>
      <c r="B46" s="196" t="s">
        <v>29</v>
      </c>
      <c r="C46" s="197"/>
      <c r="D46" s="36" t="s">
        <v>209</v>
      </c>
      <c r="E46" s="116"/>
      <c r="F46" s="15"/>
      <c r="G46" s="16"/>
      <c r="H46" s="15"/>
      <c r="I46" s="37">
        <f t="shared" ref="I46:I50" si="6">IFERROR((H46/F46)*100,0)</f>
        <v>0</v>
      </c>
      <c r="J46" s="97">
        <f t="shared" ref="J46:J48" si="7">IFERROR(H46/G46*100,0)</f>
        <v>0</v>
      </c>
      <c r="K46" s="71"/>
    </row>
    <row r="47" spans="1:11" s="1" customFormat="1" x14ac:dyDescent="0.25">
      <c r="A47" s="71"/>
      <c r="B47" s="194" t="s">
        <v>32</v>
      </c>
      <c r="C47" s="195"/>
      <c r="D47" s="13" t="s">
        <v>33</v>
      </c>
      <c r="E47" s="116"/>
      <c r="F47" s="15"/>
      <c r="G47" s="15"/>
      <c r="H47" s="15"/>
      <c r="I47" s="26">
        <f t="shared" si="6"/>
        <v>0</v>
      </c>
      <c r="J47" s="97">
        <f t="shared" si="7"/>
        <v>0</v>
      </c>
      <c r="K47" s="71"/>
    </row>
    <row r="48" spans="1:11" s="1" customFormat="1" x14ac:dyDescent="0.25">
      <c r="A48" s="71"/>
      <c r="B48" s="194" t="s">
        <v>208</v>
      </c>
      <c r="C48" s="195"/>
      <c r="D48" s="13" t="s">
        <v>210</v>
      </c>
      <c r="E48" s="116"/>
      <c r="F48" s="16">
        <f>SUM(F50,F52,F54)</f>
        <v>52891.9</v>
      </c>
      <c r="G48" s="16">
        <f>SUM(G50,G52,G54)</f>
        <v>0</v>
      </c>
      <c r="H48" s="16">
        <f>SUM(H50,H52,H54)</f>
        <v>0</v>
      </c>
      <c r="I48" s="26">
        <f t="shared" si="6"/>
        <v>0</v>
      </c>
      <c r="J48" s="97">
        <f t="shared" si="7"/>
        <v>0</v>
      </c>
      <c r="K48" s="71"/>
    </row>
    <row r="49" spans="1:11" s="1" customFormat="1" x14ac:dyDescent="0.25">
      <c r="A49" s="71"/>
      <c r="B49" s="24" t="s">
        <v>36</v>
      </c>
      <c r="C49" s="24" t="s">
        <v>37</v>
      </c>
      <c r="D49" s="13"/>
      <c r="E49" s="110"/>
      <c r="F49" s="14"/>
      <c r="G49" s="14"/>
      <c r="H49" s="14"/>
      <c r="I49" s="26">
        <f t="shared" si="6"/>
        <v>0</v>
      </c>
      <c r="J49" s="97">
        <f>IFERROR(H48/G48*100,0)</f>
        <v>0</v>
      </c>
      <c r="K49" s="71"/>
    </row>
    <row r="50" spans="1:11" s="1" customFormat="1" x14ac:dyDescent="0.25">
      <c r="A50" s="71"/>
      <c r="B50" s="70"/>
      <c r="C50" s="180">
        <v>32241</v>
      </c>
      <c r="D50" s="39" t="s">
        <v>207</v>
      </c>
      <c r="E50" s="181"/>
      <c r="F50" s="175">
        <f>F51</f>
        <v>5516.9</v>
      </c>
      <c r="G50" s="175">
        <v>0</v>
      </c>
      <c r="H50" s="175">
        <v>0</v>
      </c>
      <c r="I50" s="26">
        <f t="shared" si="6"/>
        <v>0</v>
      </c>
      <c r="J50" s="97">
        <f>IFERROR(H49/G49*100,0)</f>
        <v>0</v>
      </c>
      <c r="K50" s="71"/>
    </row>
    <row r="51" spans="1:11" s="1" customFormat="1" x14ac:dyDescent="0.25">
      <c r="A51" s="71"/>
      <c r="B51" s="70"/>
      <c r="C51" s="70">
        <v>32241</v>
      </c>
      <c r="D51" s="34" t="s">
        <v>207</v>
      </c>
      <c r="E51" s="178">
        <v>451</v>
      </c>
      <c r="F51" s="179">
        <v>5516.9</v>
      </c>
      <c r="G51" s="179">
        <v>0</v>
      </c>
      <c r="H51" s="179">
        <v>0</v>
      </c>
      <c r="I51" s="175">
        <v>0</v>
      </c>
      <c r="J51" s="176">
        <v>0</v>
      </c>
      <c r="K51" s="71"/>
    </row>
    <row r="52" spans="1:11" s="1" customFormat="1" x14ac:dyDescent="0.25">
      <c r="A52" s="71"/>
      <c r="B52" s="70"/>
      <c r="C52" s="180">
        <v>32321</v>
      </c>
      <c r="D52" s="39" t="s">
        <v>211</v>
      </c>
      <c r="E52" s="181"/>
      <c r="F52" s="175">
        <f>F53</f>
        <v>11687.5</v>
      </c>
      <c r="G52" s="175">
        <v>0</v>
      </c>
      <c r="H52" s="175">
        <v>0</v>
      </c>
      <c r="I52" s="26">
        <f t="shared" ref="I52" si="8">IFERROR((H52/F52)*100,0)</f>
        <v>0</v>
      </c>
      <c r="J52" s="97">
        <f>IFERROR(H51/G51*100,0)</f>
        <v>0</v>
      </c>
      <c r="K52" s="71"/>
    </row>
    <row r="53" spans="1:11" s="1" customFormat="1" x14ac:dyDescent="0.25">
      <c r="A53" s="71"/>
      <c r="B53" s="70"/>
      <c r="C53" s="70">
        <v>32321</v>
      </c>
      <c r="D53" s="34" t="s">
        <v>211</v>
      </c>
      <c r="E53" s="178">
        <v>451</v>
      </c>
      <c r="F53" s="179">
        <v>11687.5</v>
      </c>
      <c r="G53" s="179">
        <v>0</v>
      </c>
      <c r="H53" s="179">
        <v>0</v>
      </c>
      <c r="I53" s="175">
        <v>0</v>
      </c>
      <c r="J53" s="176">
        <v>0</v>
      </c>
      <c r="K53" s="71"/>
    </row>
    <row r="54" spans="1:11" s="1" customFormat="1" x14ac:dyDescent="0.25">
      <c r="A54" s="71"/>
      <c r="B54" s="70"/>
      <c r="C54" s="180">
        <v>42212</v>
      </c>
      <c r="D54" s="39" t="s">
        <v>81</v>
      </c>
      <c r="E54" s="181"/>
      <c r="F54" s="175">
        <f>F55</f>
        <v>35687.5</v>
      </c>
      <c r="G54" s="175">
        <v>0</v>
      </c>
      <c r="H54" s="175">
        <v>0</v>
      </c>
      <c r="I54" s="26">
        <f t="shared" ref="I54" si="9">IFERROR((H54/F54)*100,0)</f>
        <v>0</v>
      </c>
      <c r="J54" s="97">
        <f>IFERROR(H53/G53*100,0)</f>
        <v>0</v>
      </c>
      <c r="K54" s="71"/>
    </row>
    <row r="55" spans="1:11" s="71" customFormat="1" x14ac:dyDescent="0.25">
      <c r="B55" s="70"/>
      <c r="C55" s="70">
        <v>42212</v>
      </c>
      <c r="D55" s="34" t="s">
        <v>81</v>
      </c>
      <c r="E55" s="178">
        <v>451</v>
      </c>
      <c r="F55" s="179">
        <v>35687.5</v>
      </c>
      <c r="G55" s="179">
        <v>0</v>
      </c>
      <c r="H55" s="179">
        <v>0</v>
      </c>
      <c r="I55" s="175">
        <v>0</v>
      </c>
      <c r="J55" s="176">
        <v>0</v>
      </c>
    </row>
    <row r="56" spans="1:11" s="90" customFormat="1" x14ac:dyDescent="0.25">
      <c r="B56" s="94"/>
      <c r="C56" s="77"/>
      <c r="D56" s="76"/>
      <c r="E56" s="114"/>
      <c r="F56" s="78"/>
      <c r="G56" s="79"/>
      <c r="H56" s="79"/>
      <c r="I56" s="79"/>
      <c r="J56" s="103"/>
    </row>
    <row r="57" spans="1:11" x14ac:dyDescent="0.25">
      <c r="B57" s="196" t="s">
        <v>29</v>
      </c>
      <c r="C57" s="197"/>
      <c r="D57" s="36" t="s">
        <v>30</v>
      </c>
      <c r="E57" s="116"/>
      <c r="F57" s="15"/>
      <c r="G57" s="16"/>
      <c r="H57" s="15"/>
      <c r="I57" s="37">
        <f t="shared" si="2"/>
        <v>0</v>
      </c>
      <c r="J57" s="97">
        <f t="shared" si="3"/>
        <v>0</v>
      </c>
    </row>
    <row r="58" spans="1:11" x14ac:dyDescent="0.25">
      <c r="B58" s="194" t="s">
        <v>32</v>
      </c>
      <c r="C58" s="195"/>
      <c r="D58" s="13" t="s">
        <v>33</v>
      </c>
      <c r="E58" s="116"/>
      <c r="F58" s="15"/>
      <c r="G58" s="15"/>
      <c r="H58" s="15"/>
      <c r="I58" s="26">
        <f t="shared" si="2"/>
        <v>0</v>
      </c>
      <c r="J58" s="97">
        <f t="shared" si="3"/>
        <v>0</v>
      </c>
    </row>
    <row r="59" spans="1:11" x14ac:dyDescent="0.25">
      <c r="B59" s="194" t="s">
        <v>62</v>
      </c>
      <c r="C59" s="195"/>
      <c r="D59" s="13" t="s">
        <v>63</v>
      </c>
      <c r="E59" s="116"/>
      <c r="F59" s="16">
        <f>SUM(F61:F65)</f>
        <v>6501931.4399999995</v>
      </c>
      <c r="G59" s="16">
        <f t="shared" ref="G59:H59" si="10">SUM(G61:G65)</f>
        <v>6426037.4500000002</v>
      </c>
      <c r="H59" s="16">
        <f t="shared" si="10"/>
        <v>6716898.0800000001</v>
      </c>
      <c r="I59" s="26">
        <f t="shared" si="2"/>
        <v>103.30619665838864</v>
      </c>
      <c r="J59" s="97">
        <f t="shared" si="3"/>
        <v>104.52628283391034</v>
      </c>
    </row>
    <row r="60" spans="1:11" x14ac:dyDescent="0.25">
      <c r="B60" s="24" t="s">
        <v>36</v>
      </c>
      <c r="C60" s="24" t="s">
        <v>37</v>
      </c>
      <c r="D60" s="13"/>
      <c r="E60" s="110"/>
      <c r="F60" s="14"/>
      <c r="G60" s="14"/>
      <c r="H60" s="14"/>
      <c r="I60" s="26">
        <f t="shared" si="2"/>
        <v>0</v>
      </c>
      <c r="J60" s="97">
        <f t="shared" si="3"/>
        <v>0</v>
      </c>
    </row>
    <row r="61" spans="1:11" s="1" customFormat="1" x14ac:dyDescent="0.25">
      <c r="B61" s="34">
        <v>208</v>
      </c>
      <c r="C61" s="58">
        <v>3111</v>
      </c>
      <c r="D61" s="31" t="s">
        <v>64</v>
      </c>
      <c r="E61" s="113">
        <v>51035</v>
      </c>
      <c r="F61" s="32">
        <v>5231866.7</v>
      </c>
      <c r="G61" s="32">
        <v>5253754.8600000003</v>
      </c>
      <c r="H61" s="32">
        <v>5435180.5999999996</v>
      </c>
      <c r="I61" s="26">
        <f t="shared" si="2"/>
        <v>103.88606804527339</v>
      </c>
      <c r="J61" s="97">
        <f t="shared" si="3"/>
        <v>103.45325857095659</v>
      </c>
    </row>
    <row r="62" spans="1:11" s="1" customFormat="1" x14ac:dyDescent="0.25">
      <c r="B62" s="34">
        <v>209</v>
      </c>
      <c r="C62" s="58">
        <v>3121</v>
      </c>
      <c r="D62" s="31" t="s">
        <v>65</v>
      </c>
      <c r="E62" s="113">
        <v>51035</v>
      </c>
      <c r="F62" s="32">
        <v>318340.18</v>
      </c>
      <c r="G62" s="32">
        <v>219413.22</v>
      </c>
      <c r="H62" s="32">
        <v>318379.74</v>
      </c>
      <c r="I62" s="26">
        <f t="shared" si="2"/>
        <v>100.01242695785371</v>
      </c>
      <c r="J62" s="97">
        <f t="shared" si="3"/>
        <v>145.10508528155231</v>
      </c>
    </row>
    <row r="63" spans="1:11" s="1" customFormat="1" x14ac:dyDescent="0.25">
      <c r="B63" s="34">
        <v>210</v>
      </c>
      <c r="C63" s="58">
        <v>3132</v>
      </c>
      <c r="D63" s="31" t="s">
        <v>66</v>
      </c>
      <c r="E63" s="113">
        <v>51035</v>
      </c>
      <c r="F63" s="32">
        <v>863356.59</v>
      </c>
      <c r="G63" s="32">
        <v>866869.37</v>
      </c>
      <c r="H63" s="32">
        <v>818757.9</v>
      </c>
      <c r="I63" s="26">
        <f t="shared" si="2"/>
        <v>94.83426772708134</v>
      </c>
      <c r="J63" s="97">
        <f t="shared" si="3"/>
        <v>94.44997462535791</v>
      </c>
    </row>
    <row r="64" spans="1:11" s="1" customFormat="1" x14ac:dyDescent="0.25">
      <c r="B64" s="34">
        <v>211</v>
      </c>
      <c r="C64" s="58">
        <v>3212</v>
      </c>
      <c r="D64" s="31" t="s">
        <v>67</v>
      </c>
      <c r="E64" s="113">
        <v>51035</v>
      </c>
      <c r="F64" s="32">
        <v>88367.97</v>
      </c>
      <c r="G64" s="32">
        <v>86000</v>
      </c>
      <c r="H64" s="32">
        <v>144579.84</v>
      </c>
      <c r="I64" s="26">
        <f t="shared" si="2"/>
        <v>163.6111364785227</v>
      </c>
      <c r="J64" s="97">
        <f t="shared" si="3"/>
        <v>168.11609302325581</v>
      </c>
    </row>
    <row r="65" spans="2:10" s="1" customFormat="1" x14ac:dyDescent="0.25">
      <c r="B65" s="34">
        <v>212</v>
      </c>
      <c r="C65" s="58">
        <v>3295</v>
      </c>
      <c r="D65" s="31" t="s">
        <v>99</v>
      </c>
      <c r="E65" s="113">
        <v>51035</v>
      </c>
      <c r="F65" s="32">
        <v>0</v>
      </c>
      <c r="G65" s="32">
        <v>0</v>
      </c>
      <c r="H65" s="32">
        <v>0</v>
      </c>
      <c r="I65" s="37">
        <f t="shared" si="2"/>
        <v>0</v>
      </c>
      <c r="J65" s="97">
        <f t="shared" si="3"/>
        <v>0</v>
      </c>
    </row>
    <row r="66" spans="2:10" s="80" customFormat="1" x14ac:dyDescent="0.25">
      <c r="B66" s="76"/>
      <c r="C66" s="77"/>
      <c r="D66" s="76"/>
      <c r="E66" s="114"/>
      <c r="F66" s="78"/>
      <c r="G66" s="78"/>
      <c r="H66" s="78"/>
      <c r="I66" s="79"/>
      <c r="J66" s="103"/>
    </row>
    <row r="67" spans="2:10" x14ac:dyDescent="0.25">
      <c r="B67" s="196" t="s">
        <v>68</v>
      </c>
      <c r="C67" s="197"/>
      <c r="D67" s="36" t="s">
        <v>69</v>
      </c>
      <c r="E67" s="116"/>
      <c r="F67" s="16"/>
      <c r="G67" s="16"/>
      <c r="H67" s="16"/>
      <c r="I67" s="37">
        <f t="shared" si="2"/>
        <v>0</v>
      </c>
      <c r="J67" s="97">
        <f t="shared" si="3"/>
        <v>0</v>
      </c>
    </row>
    <row r="68" spans="2:10" x14ac:dyDescent="0.25">
      <c r="B68" s="194" t="s">
        <v>32</v>
      </c>
      <c r="C68" s="195"/>
      <c r="D68" s="13" t="s">
        <v>33</v>
      </c>
      <c r="E68" s="116"/>
      <c r="F68" s="15"/>
      <c r="G68" s="15"/>
      <c r="H68" s="15"/>
      <c r="I68" s="26">
        <f t="shared" si="2"/>
        <v>0</v>
      </c>
      <c r="J68" s="97">
        <f t="shared" si="3"/>
        <v>0</v>
      </c>
    </row>
    <row r="69" spans="2:10" x14ac:dyDescent="0.25">
      <c r="B69" s="194" t="s">
        <v>190</v>
      </c>
      <c r="C69" s="195"/>
      <c r="D69" s="13" t="s">
        <v>189</v>
      </c>
      <c r="E69" s="116"/>
      <c r="F69" s="16">
        <f>SUM(F71:F74)</f>
        <v>8538.4000000000015</v>
      </c>
      <c r="G69" s="16">
        <f t="shared" ref="G69:H69" si="11">SUM(G71:G74)</f>
        <v>9000</v>
      </c>
      <c r="H69" s="16">
        <f t="shared" si="11"/>
        <v>0</v>
      </c>
      <c r="I69" s="26">
        <f t="shared" si="2"/>
        <v>0</v>
      </c>
      <c r="J69" s="97">
        <f t="shared" si="3"/>
        <v>0</v>
      </c>
    </row>
    <row r="70" spans="2:10" x14ac:dyDescent="0.25">
      <c r="B70" s="24" t="s">
        <v>36</v>
      </c>
      <c r="C70" s="24" t="s">
        <v>37</v>
      </c>
      <c r="D70" s="13"/>
      <c r="E70" s="110"/>
      <c r="F70" s="14"/>
      <c r="G70" s="14"/>
      <c r="H70" s="14"/>
      <c r="I70" s="26">
        <f t="shared" si="2"/>
        <v>0</v>
      </c>
      <c r="J70" s="97">
        <f t="shared" si="3"/>
        <v>0</v>
      </c>
    </row>
    <row r="71" spans="2:10" s="1" customFormat="1" x14ac:dyDescent="0.25">
      <c r="B71" s="31">
        <v>218</v>
      </c>
      <c r="C71" s="58">
        <v>3299</v>
      </c>
      <c r="D71" s="31" t="s">
        <v>128</v>
      </c>
      <c r="E71" s="113">
        <v>110</v>
      </c>
      <c r="F71" s="32">
        <v>6033.52</v>
      </c>
      <c r="G71" s="32">
        <v>9000</v>
      </c>
      <c r="H71" s="98">
        <v>0</v>
      </c>
      <c r="I71" s="26">
        <f t="shared" si="2"/>
        <v>0</v>
      </c>
      <c r="J71" s="97">
        <f t="shared" si="3"/>
        <v>0</v>
      </c>
    </row>
    <row r="72" spans="2:10" s="1" customFormat="1" x14ac:dyDescent="0.25">
      <c r="B72" s="31"/>
      <c r="C72" s="58">
        <v>32211</v>
      </c>
      <c r="D72" s="31" t="s">
        <v>195</v>
      </c>
      <c r="E72" s="113">
        <v>110</v>
      </c>
      <c r="F72" s="32">
        <v>2504.88</v>
      </c>
      <c r="G72" s="32">
        <v>0</v>
      </c>
      <c r="H72" s="98">
        <v>0</v>
      </c>
      <c r="I72" s="26">
        <f t="shared" si="2"/>
        <v>0</v>
      </c>
      <c r="J72" s="97">
        <f t="shared" si="3"/>
        <v>0</v>
      </c>
    </row>
    <row r="73" spans="2:10" s="1" customFormat="1" x14ac:dyDescent="0.25">
      <c r="B73" s="31"/>
      <c r="C73" s="58"/>
      <c r="D73" s="31"/>
      <c r="E73" s="113"/>
      <c r="F73" s="32"/>
      <c r="G73" s="32"/>
      <c r="H73" s="9"/>
      <c r="I73" s="37"/>
      <c r="J73" s="97"/>
    </row>
    <row r="74" spans="2:10" s="1" customFormat="1" x14ac:dyDescent="0.25">
      <c r="B74" s="31"/>
      <c r="C74" s="58"/>
      <c r="D74" s="31"/>
      <c r="E74" s="113"/>
      <c r="F74" s="32"/>
      <c r="G74" s="32"/>
      <c r="H74" s="9"/>
      <c r="I74" s="37"/>
      <c r="J74" s="97"/>
    </row>
    <row r="75" spans="2:10" s="1" customFormat="1" x14ac:dyDescent="0.25">
      <c r="B75" s="73"/>
      <c r="C75" s="74"/>
      <c r="D75" s="73"/>
      <c r="E75" s="115"/>
      <c r="F75" s="75"/>
      <c r="G75" s="75"/>
      <c r="H75" s="150"/>
      <c r="I75" s="158"/>
      <c r="J75" s="104"/>
    </row>
    <row r="76" spans="2:10" s="1" customFormat="1" x14ac:dyDescent="0.25">
      <c r="B76" s="196" t="s">
        <v>68</v>
      </c>
      <c r="C76" s="197"/>
      <c r="D76" s="3" t="s">
        <v>30</v>
      </c>
      <c r="E76" s="113"/>
      <c r="F76" s="95">
        <f>SUM(F80)</f>
        <v>15000</v>
      </c>
      <c r="G76" s="95">
        <f>SUM(G80)</f>
        <v>86250</v>
      </c>
      <c r="H76" s="95">
        <f>SUM(H80)</f>
        <v>86250</v>
      </c>
      <c r="I76" s="96">
        <f t="shared" ref="I76:I80" si="12">IFERROR((H76/F76)*100,0)</f>
        <v>575</v>
      </c>
      <c r="J76" s="97">
        <f t="shared" ref="J76:J80" si="13">IFERROR(H76/G76*100,0)</f>
        <v>100</v>
      </c>
    </row>
    <row r="77" spans="2:10" s="1" customFormat="1" x14ac:dyDescent="0.25">
      <c r="B77" s="194" t="s">
        <v>32</v>
      </c>
      <c r="C77" s="195"/>
      <c r="D77" s="6" t="s">
        <v>33</v>
      </c>
      <c r="E77" s="111"/>
      <c r="F77" s="30"/>
      <c r="G77" s="32"/>
      <c r="H77" s="32"/>
      <c r="I77" s="26">
        <f t="shared" si="12"/>
        <v>0</v>
      </c>
      <c r="J77" s="97">
        <f t="shared" si="13"/>
        <v>0</v>
      </c>
    </row>
    <row r="78" spans="2:10" s="1" customFormat="1" x14ac:dyDescent="0.25">
      <c r="B78" s="194" t="s">
        <v>188</v>
      </c>
      <c r="C78" s="195"/>
      <c r="D78" s="6" t="s">
        <v>173</v>
      </c>
      <c r="E78" s="111"/>
      <c r="F78" s="30"/>
      <c r="G78" s="32"/>
      <c r="H78" s="32"/>
      <c r="I78" s="26">
        <f t="shared" si="12"/>
        <v>0</v>
      </c>
      <c r="J78" s="97">
        <f t="shared" si="13"/>
        <v>0</v>
      </c>
    </row>
    <row r="79" spans="2:10" s="1" customFormat="1" x14ac:dyDescent="0.25">
      <c r="B79" s="24" t="s">
        <v>36</v>
      </c>
      <c r="C79" s="24" t="s">
        <v>37</v>
      </c>
      <c r="D79" s="31"/>
      <c r="E79" s="113"/>
      <c r="F79" s="32"/>
      <c r="G79" s="32"/>
      <c r="H79" s="32"/>
      <c r="I79" s="37">
        <f t="shared" si="12"/>
        <v>0</v>
      </c>
      <c r="J79" s="97">
        <f t="shared" si="13"/>
        <v>0</v>
      </c>
    </row>
    <row r="80" spans="2:10" s="1" customFormat="1" x14ac:dyDescent="0.25">
      <c r="B80" s="31">
        <v>220</v>
      </c>
      <c r="C80" s="58">
        <v>3299</v>
      </c>
      <c r="D80" s="31" t="s">
        <v>174</v>
      </c>
      <c r="E80" s="113">
        <v>110</v>
      </c>
      <c r="F80" s="32">
        <v>15000</v>
      </c>
      <c r="G80" s="32">
        <v>86250</v>
      </c>
      <c r="H80" s="98">
        <v>86250</v>
      </c>
      <c r="I80" s="37">
        <f t="shared" si="12"/>
        <v>575</v>
      </c>
      <c r="J80" s="97">
        <f t="shared" si="13"/>
        <v>100</v>
      </c>
    </row>
    <row r="81" spans="2:11" s="1" customFormat="1" x14ac:dyDescent="0.25">
      <c r="B81" s="31"/>
      <c r="C81" s="58"/>
      <c r="D81" s="31"/>
      <c r="E81" s="113"/>
      <c r="F81" s="32"/>
      <c r="G81" s="32"/>
      <c r="H81" s="9"/>
      <c r="I81" s="37"/>
      <c r="J81" s="97"/>
    </row>
    <row r="82" spans="2:11" s="1" customFormat="1" x14ac:dyDescent="0.25">
      <c r="B82" s="73"/>
      <c r="C82" s="74"/>
      <c r="D82" s="73"/>
      <c r="E82" s="115"/>
      <c r="F82" s="75"/>
      <c r="G82" s="75"/>
      <c r="H82" s="150"/>
      <c r="I82" s="158"/>
      <c r="J82" s="104"/>
    </row>
    <row r="83" spans="2:11" s="80" customFormat="1" x14ac:dyDescent="0.25">
      <c r="B83" s="76"/>
      <c r="C83" s="77"/>
      <c r="D83" s="76"/>
      <c r="E83" s="114"/>
      <c r="F83" s="78"/>
      <c r="G83" s="78"/>
      <c r="H83" s="79"/>
      <c r="I83" s="79"/>
      <c r="J83" s="103"/>
    </row>
    <row r="84" spans="2:11" x14ac:dyDescent="0.25">
      <c r="B84" s="194" t="s">
        <v>68</v>
      </c>
      <c r="C84" s="200"/>
      <c r="D84" s="36" t="s">
        <v>69</v>
      </c>
      <c r="E84" s="116"/>
      <c r="F84" s="16"/>
      <c r="G84" s="16"/>
      <c r="H84" s="15"/>
      <c r="I84" s="37">
        <f t="shared" si="2"/>
        <v>0</v>
      </c>
      <c r="J84" s="97">
        <f t="shared" si="3"/>
        <v>0</v>
      </c>
    </row>
    <row r="85" spans="2:11" x14ac:dyDescent="0.25">
      <c r="B85" s="194" t="s">
        <v>32</v>
      </c>
      <c r="C85" s="195"/>
      <c r="D85" s="13" t="s">
        <v>33</v>
      </c>
      <c r="E85" s="116"/>
      <c r="F85" s="15"/>
      <c r="G85" s="15"/>
      <c r="H85" s="15"/>
      <c r="I85" s="26">
        <f t="shared" si="2"/>
        <v>0</v>
      </c>
      <c r="J85" s="97">
        <f t="shared" si="3"/>
        <v>0</v>
      </c>
    </row>
    <row r="86" spans="2:11" x14ac:dyDescent="0.25">
      <c r="B86" s="194" t="s">
        <v>70</v>
      </c>
      <c r="C86" s="195"/>
      <c r="D86" s="13" t="s">
        <v>71</v>
      </c>
      <c r="E86" s="116"/>
      <c r="F86" s="16">
        <f>SUM(F87,F98,F104,F111,F122,F128,F134,F137,F141)</f>
        <v>505143.87</v>
      </c>
      <c r="G86" s="16">
        <f>SUM(G88:G97,G98,G104,G111,G112,G113,G118,G122,G128,G134,G137,G141)</f>
        <v>437286.9</v>
      </c>
      <c r="H86" s="16">
        <f>SUM(H88:H97,H98,H104,H111,H112,H113,H118,H122,H128,H134,H137,H141)</f>
        <v>475733.94</v>
      </c>
      <c r="I86" s="26">
        <f t="shared" si="2"/>
        <v>94.177910146667728</v>
      </c>
      <c r="J86" s="97">
        <f t="shared" si="3"/>
        <v>108.79217740115241</v>
      </c>
    </row>
    <row r="87" spans="2:11" x14ac:dyDescent="0.25">
      <c r="B87" s="24" t="s">
        <v>36</v>
      </c>
      <c r="C87" s="24" t="s">
        <v>37</v>
      </c>
      <c r="D87" s="13"/>
      <c r="E87" s="110"/>
      <c r="F87" s="14">
        <f>SUM(F88:F97)</f>
        <v>238833.44</v>
      </c>
      <c r="G87" s="14"/>
      <c r="H87" s="14">
        <f>SUM(H88:H97)</f>
        <v>171865.34999999998</v>
      </c>
      <c r="I87" s="26">
        <f t="shared" si="2"/>
        <v>71.960337714852656</v>
      </c>
      <c r="J87" s="97">
        <f t="shared" si="3"/>
        <v>0</v>
      </c>
    </row>
    <row r="88" spans="2:11" s="35" customFormat="1" x14ac:dyDescent="0.25">
      <c r="B88" s="157">
        <v>222</v>
      </c>
      <c r="C88" s="154">
        <v>3111</v>
      </c>
      <c r="D88" s="155" t="s">
        <v>64</v>
      </c>
      <c r="E88" s="154">
        <v>53</v>
      </c>
      <c r="F88" s="156">
        <v>198947.67</v>
      </c>
      <c r="G88" s="156">
        <v>118153.4</v>
      </c>
      <c r="H88" s="156">
        <v>126261.51</v>
      </c>
      <c r="I88" s="26">
        <f t="shared" si="2"/>
        <v>63.464683954328279</v>
      </c>
      <c r="J88" s="97">
        <f t="shared" si="3"/>
        <v>106.86235859484366</v>
      </c>
    </row>
    <row r="89" spans="2:11" s="1" customFormat="1" x14ac:dyDescent="0.25">
      <c r="B89" s="31">
        <v>223</v>
      </c>
      <c r="C89" s="58">
        <v>3121</v>
      </c>
      <c r="D89" s="31" t="s">
        <v>65</v>
      </c>
      <c r="E89" s="113">
        <v>53</v>
      </c>
      <c r="F89" s="32">
        <v>3600</v>
      </c>
      <c r="G89" s="32">
        <v>10100</v>
      </c>
      <c r="H89" s="32">
        <v>11872.76</v>
      </c>
      <c r="I89" s="26">
        <f t="shared" si="2"/>
        <v>329.79888888888888</v>
      </c>
      <c r="J89" s="97">
        <f t="shared" si="3"/>
        <v>117.55207920792078</v>
      </c>
      <c r="K89" s="35"/>
    </row>
    <row r="90" spans="2:11" s="1" customFormat="1" x14ac:dyDescent="0.25">
      <c r="B90" s="31">
        <v>224</v>
      </c>
      <c r="C90" s="58">
        <v>3132</v>
      </c>
      <c r="D90" s="31" t="s">
        <v>175</v>
      </c>
      <c r="E90" s="113">
        <v>53</v>
      </c>
      <c r="F90" s="32">
        <v>32681.8</v>
      </c>
      <c r="G90" s="32">
        <v>19425.12</v>
      </c>
      <c r="H90" s="32">
        <v>20839.37</v>
      </c>
      <c r="I90" s="26">
        <f t="shared" si="2"/>
        <v>63.764449938497883</v>
      </c>
      <c r="J90" s="97">
        <f t="shared" si="3"/>
        <v>107.28052130437288</v>
      </c>
      <c r="K90" s="35"/>
    </row>
    <row r="91" spans="2:11" s="1" customFormat="1" x14ac:dyDescent="0.25">
      <c r="B91" s="31">
        <v>225</v>
      </c>
      <c r="C91" s="58">
        <v>3211</v>
      </c>
      <c r="D91" s="31" t="s">
        <v>39</v>
      </c>
      <c r="E91" s="113">
        <v>31</v>
      </c>
      <c r="F91" s="32">
        <v>0</v>
      </c>
      <c r="G91" s="32">
        <v>0</v>
      </c>
      <c r="H91" s="32">
        <v>0</v>
      </c>
      <c r="I91" s="26">
        <f t="shared" si="2"/>
        <v>0</v>
      </c>
      <c r="J91" s="97">
        <f t="shared" si="3"/>
        <v>0</v>
      </c>
      <c r="K91" s="35"/>
    </row>
    <row r="92" spans="2:11" s="1" customFormat="1" x14ac:dyDescent="0.25">
      <c r="B92" s="31">
        <v>226</v>
      </c>
      <c r="C92" s="58">
        <v>3212</v>
      </c>
      <c r="D92" s="31" t="s">
        <v>67</v>
      </c>
      <c r="E92" s="113">
        <v>31</v>
      </c>
      <c r="F92" s="32">
        <v>2360.2199999999998</v>
      </c>
      <c r="G92" s="32">
        <v>3500</v>
      </c>
      <c r="H92" s="32">
        <v>2431</v>
      </c>
      <c r="I92" s="26">
        <f t="shared" si="2"/>
        <v>102.99887298641653</v>
      </c>
      <c r="J92" s="97">
        <f t="shared" si="3"/>
        <v>69.457142857142856</v>
      </c>
      <c r="K92" s="35"/>
    </row>
    <row r="93" spans="2:11" s="1" customFormat="1" x14ac:dyDescent="0.25">
      <c r="B93" s="31">
        <v>227</v>
      </c>
      <c r="C93" s="58">
        <v>3213</v>
      </c>
      <c r="D93" s="31" t="s">
        <v>40</v>
      </c>
      <c r="E93" s="113">
        <v>31</v>
      </c>
      <c r="F93" s="32">
        <v>0</v>
      </c>
      <c r="G93" s="32">
        <v>5000</v>
      </c>
      <c r="H93" s="32">
        <v>7545.3</v>
      </c>
      <c r="I93" s="26">
        <f t="shared" si="2"/>
        <v>0</v>
      </c>
      <c r="J93" s="97">
        <f t="shared" si="3"/>
        <v>150.90600000000001</v>
      </c>
      <c r="K93" s="35"/>
    </row>
    <row r="94" spans="2:11" s="1" customFormat="1" x14ac:dyDescent="0.25">
      <c r="B94" s="31">
        <v>228</v>
      </c>
      <c r="C94" s="58">
        <v>3214</v>
      </c>
      <c r="D94" s="31" t="s">
        <v>72</v>
      </c>
      <c r="E94" s="113">
        <v>31</v>
      </c>
      <c r="F94" s="32">
        <v>0</v>
      </c>
      <c r="G94" s="32">
        <v>0</v>
      </c>
      <c r="H94" s="32">
        <v>0</v>
      </c>
      <c r="I94" s="26">
        <f t="shared" si="2"/>
        <v>0</v>
      </c>
      <c r="J94" s="97">
        <f t="shared" si="3"/>
        <v>0</v>
      </c>
      <c r="K94" s="35"/>
    </row>
    <row r="95" spans="2:11" s="1" customFormat="1" x14ac:dyDescent="0.25">
      <c r="B95" s="31">
        <v>2291</v>
      </c>
      <c r="C95" s="58">
        <v>3221</v>
      </c>
      <c r="D95" s="31" t="s">
        <v>150</v>
      </c>
      <c r="E95" s="113">
        <v>31</v>
      </c>
      <c r="F95" s="32">
        <v>0</v>
      </c>
      <c r="G95" s="32">
        <v>1000</v>
      </c>
      <c r="H95" s="32">
        <v>819.03</v>
      </c>
      <c r="I95" s="26">
        <f t="shared" si="2"/>
        <v>0</v>
      </c>
      <c r="J95" s="97">
        <f t="shared" si="3"/>
        <v>81.902999999999992</v>
      </c>
      <c r="K95" s="35"/>
    </row>
    <row r="96" spans="2:11" s="1" customFormat="1" x14ac:dyDescent="0.25">
      <c r="B96" s="31"/>
      <c r="C96" s="58">
        <v>3221</v>
      </c>
      <c r="D96" s="31" t="s">
        <v>73</v>
      </c>
      <c r="E96" s="113">
        <v>5103</v>
      </c>
      <c r="F96" s="32">
        <v>1243.75</v>
      </c>
      <c r="G96" s="32">
        <v>0</v>
      </c>
      <c r="H96" s="32">
        <v>0</v>
      </c>
      <c r="I96" s="26">
        <f t="shared" si="2"/>
        <v>0</v>
      </c>
      <c r="J96" s="97">
        <f t="shared" si="3"/>
        <v>0</v>
      </c>
      <c r="K96" s="35"/>
    </row>
    <row r="97" spans="2:11" s="1" customFormat="1" x14ac:dyDescent="0.25">
      <c r="B97" s="31">
        <v>2293</v>
      </c>
      <c r="C97" s="58">
        <v>3221</v>
      </c>
      <c r="D97" s="31" t="s">
        <v>73</v>
      </c>
      <c r="E97" s="113">
        <v>53</v>
      </c>
      <c r="F97" s="32">
        <v>0</v>
      </c>
      <c r="G97" s="32">
        <v>3000</v>
      </c>
      <c r="H97" s="32">
        <v>2096.38</v>
      </c>
      <c r="I97" s="26">
        <f t="shared" ref="I97:I179" si="14">IFERROR((H97/F97)*100,0)</f>
        <v>0</v>
      </c>
      <c r="J97" s="97">
        <f t="shared" ref="J97:J150" si="15">IFERROR(H97/G97*100,0)</f>
        <v>69.879333333333335</v>
      </c>
      <c r="K97" s="35"/>
    </row>
    <row r="98" spans="2:11" s="1" customFormat="1" x14ac:dyDescent="0.25">
      <c r="B98" s="3">
        <v>230</v>
      </c>
      <c r="C98" s="59">
        <v>3222</v>
      </c>
      <c r="D98" s="3" t="s">
        <v>43</v>
      </c>
      <c r="E98" s="59"/>
      <c r="F98" s="9">
        <f>SUM(F99:F103)</f>
        <v>1143.28</v>
      </c>
      <c r="G98" s="9">
        <v>5000</v>
      </c>
      <c r="H98" s="9">
        <v>3428</v>
      </c>
      <c r="I98" s="26">
        <f t="shared" si="14"/>
        <v>299.83905954796728</v>
      </c>
      <c r="J98" s="164">
        <f t="shared" si="15"/>
        <v>68.56</v>
      </c>
    </row>
    <row r="99" spans="2:11" s="1" customFormat="1" x14ac:dyDescent="0.25">
      <c r="B99" s="3">
        <v>2301</v>
      </c>
      <c r="C99" s="59">
        <v>32221</v>
      </c>
      <c r="D99" s="3" t="s">
        <v>43</v>
      </c>
      <c r="E99" s="113">
        <v>61</v>
      </c>
      <c r="F99" s="32">
        <v>1143.28</v>
      </c>
      <c r="G99" s="98">
        <v>0</v>
      </c>
      <c r="H99" s="32">
        <v>0</v>
      </c>
      <c r="I99" s="26">
        <f t="shared" si="14"/>
        <v>0</v>
      </c>
      <c r="J99" s="97">
        <f t="shared" si="15"/>
        <v>0</v>
      </c>
    </row>
    <row r="100" spans="2:11" s="1" customFormat="1" x14ac:dyDescent="0.25">
      <c r="B100" s="3">
        <v>2302</v>
      </c>
      <c r="C100" s="59">
        <v>32221</v>
      </c>
      <c r="D100" s="3" t="s">
        <v>43</v>
      </c>
      <c r="E100" s="113">
        <v>53</v>
      </c>
      <c r="F100" s="32">
        <v>0</v>
      </c>
      <c r="G100" s="98">
        <v>5000</v>
      </c>
      <c r="H100" s="32">
        <v>3428</v>
      </c>
      <c r="I100" s="26">
        <f t="shared" si="14"/>
        <v>0</v>
      </c>
      <c r="J100" s="97">
        <f t="shared" si="15"/>
        <v>68.56</v>
      </c>
    </row>
    <row r="101" spans="2:11" s="1" customFormat="1" x14ac:dyDescent="0.25">
      <c r="B101" s="3">
        <v>2303</v>
      </c>
      <c r="C101" s="59">
        <v>32221</v>
      </c>
      <c r="D101" s="3" t="s">
        <v>43</v>
      </c>
      <c r="E101" s="113">
        <v>31</v>
      </c>
      <c r="F101" s="32">
        <v>0</v>
      </c>
      <c r="G101" s="98">
        <v>0</v>
      </c>
      <c r="H101" s="32">
        <v>0</v>
      </c>
      <c r="I101" s="26">
        <f t="shared" si="14"/>
        <v>0</v>
      </c>
      <c r="J101" s="97">
        <f t="shared" si="15"/>
        <v>0</v>
      </c>
    </row>
    <row r="102" spans="2:11" s="19" customFormat="1" x14ac:dyDescent="0.25">
      <c r="B102" s="18">
        <v>2304</v>
      </c>
      <c r="C102" s="60">
        <v>32221</v>
      </c>
      <c r="D102" s="18" t="s">
        <v>43</v>
      </c>
      <c r="E102" s="117">
        <v>5103</v>
      </c>
      <c r="F102" s="32">
        <v>0</v>
      </c>
      <c r="G102" s="20">
        <v>0</v>
      </c>
      <c r="H102" s="32">
        <v>0</v>
      </c>
      <c r="I102" s="26">
        <f t="shared" si="14"/>
        <v>0</v>
      </c>
      <c r="J102" s="97">
        <f t="shared" si="15"/>
        <v>0</v>
      </c>
    </row>
    <row r="103" spans="2:11" s="19" customFormat="1" x14ac:dyDescent="0.25">
      <c r="B103" s="18">
        <v>2306</v>
      </c>
      <c r="C103" s="60">
        <v>32221</v>
      </c>
      <c r="D103" s="18" t="s">
        <v>43</v>
      </c>
      <c r="E103" s="117">
        <v>42034</v>
      </c>
      <c r="F103" s="32">
        <v>0</v>
      </c>
      <c r="G103" s="20">
        <v>0</v>
      </c>
      <c r="H103" s="32">
        <v>0</v>
      </c>
      <c r="I103" s="26">
        <f t="shared" si="14"/>
        <v>0</v>
      </c>
      <c r="J103" s="97">
        <f t="shared" si="15"/>
        <v>0</v>
      </c>
    </row>
    <row r="104" spans="2:11" s="165" customFormat="1" x14ac:dyDescent="0.25">
      <c r="B104" s="162">
        <v>232</v>
      </c>
      <c r="C104" s="161">
        <v>32241</v>
      </c>
      <c r="D104" s="162" t="s">
        <v>102</v>
      </c>
      <c r="E104" s="161"/>
      <c r="F104" s="9">
        <f>SUM(F105:F106)</f>
        <v>2199.96</v>
      </c>
      <c r="G104" s="9">
        <f>SUM(G105:G106)</f>
        <v>10000</v>
      </c>
      <c r="H104" s="9">
        <f>SUM(H105:H106)</f>
        <v>4702.72</v>
      </c>
      <c r="I104" s="26">
        <f t="shared" si="14"/>
        <v>213.76388661612032</v>
      </c>
      <c r="J104" s="164">
        <f t="shared" si="15"/>
        <v>47.027200000000001</v>
      </c>
    </row>
    <row r="105" spans="2:11" s="19" customFormat="1" x14ac:dyDescent="0.25">
      <c r="B105" s="18">
        <v>2321</v>
      </c>
      <c r="C105" s="60">
        <v>32241</v>
      </c>
      <c r="D105" s="18" t="s">
        <v>102</v>
      </c>
      <c r="E105" s="117">
        <v>31</v>
      </c>
      <c r="F105" s="32">
        <v>2199.96</v>
      </c>
      <c r="G105" s="20">
        <v>5000</v>
      </c>
      <c r="H105" s="32">
        <v>4302.55</v>
      </c>
      <c r="I105" s="26">
        <f t="shared" si="14"/>
        <v>195.57401043655341</v>
      </c>
      <c r="J105" s="97">
        <f t="shared" si="15"/>
        <v>86.051000000000002</v>
      </c>
    </row>
    <row r="106" spans="2:11" s="19" customFormat="1" x14ac:dyDescent="0.25">
      <c r="B106" s="18">
        <v>2322</v>
      </c>
      <c r="C106" s="60">
        <v>32241</v>
      </c>
      <c r="D106" s="18" t="s">
        <v>102</v>
      </c>
      <c r="E106" s="117">
        <v>53</v>
      </c>
      <c r="F106" s="32">
        <v>0</v>
      </c>
      <c r="G106" s="20">
        <v>5000</v>
      </c>
      <c r="H106" s="32">
        <v>400.17</v>
      </c>
      <c r="I106" s="26">
        <f t="shared" si="14"/>
        <v>0</v>
      </c>
      <c r="J106" s="97">
        <f t="shared" si="15"/>
        <v>8.003400000000001</v>
      </c>
    </row>
    <row r="107" spans="2:11" s="1" customFormat="1" x14ac:dyDescent="0.25">
      <c r="B107" s="3">
        <v>233</v>
      </c>
      <c r="C107" s="59">
        <v>3225</v>
      </c>
      <c r="D107" s="3" t="s">
        <v>74</v>
      </c>
      <c r="E107" s="113"/>
      <c r="F107" s="32">
        <v>0</v>
      </c>
      <c r="G107" s="98">
        <v>0</v>
      </c>
      <c r="H107" s="32">
        <v>0</v>
      </c>
      <c r="I107" s="26">
        <f t="shared" si="14"/>
        <v>0</v>
      </c>
      <c r="J107" s="97">
        <f t="shared" si="15"/>
        <v>0</v>
      </c>
    </row>
    <row r="108" spans="2:11" s="1" customFormat="1" x14ac:dyDescent="0.25">
      <c r="B108" s="3">
        <v>2331</v>
      </c>
      <c r="C108" s="59">
        <v>32251</v>
      </c>
      <c r="D108" s="3" t="s">
        <v>74</v>
      </c>
      <c r="E108" s="113">
        <v>31</v>
      </c>
      <c r="F108" s="32">
        <v>0</v>
      </c>
      <c r="G108" s="98">
        <v>0</v>
      </c>
      <c r="H108" s="32">
        <v>0</v>
      </c>
      <c r="I108" s="26">
        <f t="shared" si="14"/>
        <v>0</v>
      </c>
      <c r="J108" s="97">
        <f t="shared" si="15"/>
        <v>0</v>
      </c>
    </row>
    <row r="109" spans="2:11" s="19" customFormat="1" x14ac:dyDescent="0.25">
      <c r="B109" s="21">
        <v>2333</v>
      </c>
      <c r="C109" s="61">
        <v>32251</v>
      </c>
      <c r="D109" s="18" t="s">
        <v>74</v>
      </c>
      <c r="E109" s="118">
        <v>42034</v>
      </c>
      <c r="F109" s="32">
        <v>0</v>
      </c>
      <c r="G109" s="22">
        <v>0</v>
      </c>
      <c r="H109" s="32">
        <v>0</v>
      </c>
      <c r="I109" s="26">
        <f t="shared" si="14"/>
        <v>0</v>
      </c>
      <c r="J109" s="97">
        <f t="shared" si="15"/>
        <v>0</v>
      </c>
    </row>
    <row r="110" spans="2:11" s="19" customFormat="1" x14ac:dyDescent="0.25">
      <c r="B110" s="21">
        <v>2334</v>
      </c>
      <c r="C110" s="61">
        <v>32251</v>
      </c>
      <c r="D110" s="18" t="s">
        <v>74</v>
      </c>
      <c r="E110" s="117">
        <v>5103</v>
      </c>
      <c r="F110" s="32">
        <v>0</v>
      </c>
      <c r="G110" s="20">
        <v>0</v>
      </c>
      <c r="H110" s="32">
        <v>0</v>
      </c>
      <c r="I110" s="26">
        <f t="shared" si="14"/>
        <v>0</v>
      </c>
      <c r="J110" s="97">
        <f t="shared" si="15"/>
        <v>0</v>
      </c>
    </row>
    <row r="111" spans="2:11" s="19" customFormat="1" x14ac:dyDescent="0.25">
      <c r="B111" s="21">
        <v>235</v>
      </c>
      <c r="C111" s="61">
        <v>3232</v>
      </c>
      <c r="D111" s="18" t="s">
        <v>103</v>
      </c>
      <c r="E111" s="117">
        <v>31</v>
      </c>
      <c r="F111" s="32">
        <v>5128.55</v>
      </c>
      <c r="G111" s="20">
        <v>5000</v>
      </c>
      <c r="H111" s="32">
        <v>1442.36</v>
      </c>
      <c r="I111" s="26">
        <f t="shared" si="14"/>
        <v>28.12412865234813</v>
      </c>
      <c r="J111" s="97">
        <f t="shared" si="15"/>
        <v>28.847200000000001</v>
      </c>
    </row>
    <row r="112" spans="2:11" s="1" customFormat="1" x14ac:dyDescent="0.25">
      <c r="B112" s="21">
        <v>237</v>
      </c>
      <c r="C112" s="58">
        <v>3235</v>
      </c>
      <c r="D112" s="31" t="s">
        <v>78</v>
      </c>
      <c r="E112" s="113">
        <v>5103</v>
      </c>
      <c r="F112" s="32">
        <v>0</v>
      </c>
      <c r="G112" s="32">
        <v>0</v>
      </c>
      <c r="H112" s="32">
        <v>0</v>
      </c>
      <c r="I112" s="26">
        <f t="shared" si="14"/>
        <v>0</v>
      </c>
      <c r="J112" s="97">
        <f t="shared" si="15"/>
        <v>0</v>
      </c>
      <c r="K112" s="35"/>
    </row>
    <row r="113" spans="2:11" s="1" customFormat="1" x14ac:dyDescent="0.25">
      <c r="B113" s="38">
        <v>238</v>
      </c>
      <c r="C113" s="59">
        <v>2335</v>
      </c>
      <c r="D113" s="3" t="s">
        <v>52</v>
      </c>
      <c r="E113" s="59"/>
      <c r="F113" s="9">
        <v>0</v>
      </c>
      <c r="G113" s="9">
        <v>0</v>
      </c>
      <c r="H113" s="9">
        <v>0</v>
      </c>
      <c r="I113" s="26">
        <f t="shared" si="14"/>
        <v>0</v>
      </c>
      <c r="J113" s="164">
        <f t="shared" si="15"/>
        <v>0</v>
      </c>
    </row>
    <row r="114" spans="2:11" s="1" customFormat="1" x14ac:dyDescent="0.25">
      <c r="B114" s="21">
        <v>2381</v>
      </c>
      <c r="C114" s="58">
        <v>32359</v>
      </c>
      <c r="D114" s="31" t="s">
        <v>52</v>
      </c>
      <c r="E114" s="113">
        <v>31</v>
      </c>
      <c r="F114" s="32">
        <v>0</v>
      </c>
      <c r="G114" s="32">
        <v>0</v>
      </c>
      <c r="H114" s="32">
        <v>0</v>
      </c>
      <c r="I114" s="26">
        <f t="shared" si="14"/>
        <v>0</v>
      </c>
      <c r="J114" s="97">
        <f t="shared" si="15"/>
        <v>0</v>
      </c>
      <c r="K114" s="35"/>
    </row>
    <row r="115" spans="2:11" s="1" customFormat="1" x14ac:dyDescent="0.25">
      <c r="B115" s="21">
        <v>2382</v>
      </c>
      <c r="C115" s="58">
        <v>32359</v>
      </c>
      <c r="D115" s="31" t="s">
        <v>52</v>
      </c>
      <c r="E115" s="113">
        <v>41</v>
      </c>
      <c r="F115" s="32">
        <v>0</v>
      </c>
      <c r="G115" s="32">
        <v>0</v>
      </c>
      <c r="H115" s="32">
        <v>0</v>
      </c>
      <c r="I115" s="26">
        <f t="shared" si="14"/>
        <v>0</v>
      </c>
      <c r="J115" s="97">
        <f t="shared" si="15"/>
        <v>0</v>
      </c>
      <c r="K115" s="35"/>
    </row>
    <row r="116" spans="2:11" s="1" customFormat="1" x14ac:dyDescent="0.25">
      <c r="B116" s="21">
        <v>239</v>
      </c>
      <c r="C116" s="58">
        <v>3237</v>
      </c>
      <c r="D116" s="31" t="s">
        <v>98</v>
      </c>
      <c r="E116" s="113"/>
      <c r="F116" s="32">
        <v>0</v>
      </c>
      <c r="G116" s="32">
        <v>0</v>
      </c>
      <c r="H116" s="32">
        <v>0</v>
      </c>
      <c r="I116" s="26">
        <f t="shared" si="14"/>
        <v>0</v>
      </c>
      <c r="J116" s="97">
        <f t="shared" si="15"/>
        <v>0</v>
      </c>
      <c r="K116" s="35"/>
    </row>
    <row r="117" spans="2:11" s="1" customFormat="1" x14ac:dyDescent="0.25">
      <c r="B117" s="21">
        <v>2391</v>
      </c>
      <c r="C117" s="58">
        <v>32372</v>
      </c>
      <c r="D117" s="31" t="s">
        <v>129</v>
      </c>
      <c r="E117" s="113">
        <v>31</v>
      </c>
      <c r="F117" s="32">
        <v>0</v>
      </c>
      <c r="G117" s="32">
        <v>0</v>
      </c>
      <c r="H117" s="32">
        <v>0</v>
      </c>
      <c r="I117" s="26">
        <f t="shared" si="14"/>
        <v>0</v>
      </c>
      <c r="J117" s="97">
        <f t="shared" si="15"/>
        <v>0</v>
      </c>
      <c r="K117" s="35"/>
    </row>
    <row r="118" spans="2:11" s="1" customFormat="1" x14ac:dyDescent="0.25">
      <c r="B118" s="38">
        <v>241</v>
      </c>
      <c r="C118" s="59">
        <v>32399</v>
      </c>
      <c r="D118" s="3" t="s">
        <v>55</v>
      </c>
      <c r="E118" s="59"/>
      <c r="F118" s="9">
        <v>0</v>
      </c>
      <c r="G118" s="9">
        <f>SUM(G119:G120)</f>
        <v>18108.379999999997</v>
      </c>
      <c r="H118" s="9">
        <f>SUM(H119:H120)</f>
        <v>17906.11</v>
      </c>
      <c r="I118" s="26">
        <f t="shared" si="14"/>
        <v>0</v>
      </c>
      <c r="J118" s="97">
        <f t="shared" si="15"/>
        <v>98.883003338785699</v>
      </c>
      <c r="K118" s="35"/>
    </row>
    <row r="119" spans="2:11" s="1" customFormat="1" x14ac:dyDescent="0.25">
      <c r="B119" s="21">
        <v>2411</v>
      </c>
      <c r="C119" s="58">
        <v>32399</v>
      </c>
      <c r="D119" s="31" t="s">
        <v>55</v>
      </c>
      <c r="E119" s="113">
        <v>42034</v>
      </c>
      <c r="F119" s="32">
        <v>0</v>
      </c>
      <c r="G119" s="32">
        <v>15108.38</v>
      </c>
      <c r="H119" s="32">
        <v>15063.61</v>
      </c>
      <c r="I119" s="26">
        <f t="shared" si="14"/>
        <v>0</v>
      </c>
      <c r="J119" s="97">
        <f t="shared" si="15"/>
        <v>99.703674384679246</v>
      </c>
      <c r="K119" s="35"/>
    </row>
    <row r="120" spans="2:11" s="1" customFormat="1" x14ac:dyDescent="0.25">
      <c r="B120" s="21">
        <v>2413</v>
      </c>
      <c r="C120" s="58">
        <v>32399</v>
      </c>
      <c r="D120" s="31" t="s">
        <v>55</v>
      </c>
      <c r="E120" s="113">
        <v>53</v>
      </c>
      <c r="F120" s="32">
        <v>0</v>
      </c>
      <c r="G120" s="32">
        <v>3000</v>
      </c>
      <c r="H120" s="32">
        <v>2842.5</v>
      </c>
      <c r="I120" s="26">
        <f t="shared" si="14"/>
        <v>0</v>
      </c>
      <c r="J120" s="97">
        <f t="shared" si="15"/>
        <v>94.75</v>
      </c>
      <c r="K120" s="35"/>
    </row>
    <row r="121" spans="2:11" s="1" customFormat="1" x14ac:dyDescent="0.25">
      <c r="B121" s="21">
        <v>242</v>
      </c>
      <c r="C121" s="58">
        <v>3241</v>
      </c>
      <c r="D121" s="31" t="s">
        <v>79</v>
      </c>
      <c r="E121" s="113">
        <v>5103</v>
      </c>
      <c r="F121" s="32">
        <v>0</v>
      </c>
      <c r="G121" s="32">
        <v>0</v>
      </c>
      <c r="H121" s="32">
        <v>0</v>
      </c>
      <c r="I121" s="26">
        <f t="shared" si="14"/>
        <v>0</v>
      </c>
      <c r="J121" s="97">
        <f t="shared" si="15"/>
        <v>0</v>
      </c>
      <c r="K121" s="35"/>
    </row>
    <row r="122" spans="2:11" s="35" customFormat="1" x14ac:dyDescent="0.25">
      <c r="B122" s="21">
        <v>245</v>
      </c>
      <c r="C122" s="58">
        <v>3299</v>
      </c>
      <c r="D122" s="31" t="s">
        <v>80</v>
      </c>
      <c r="E122" s="59"/>
      <c r="F122" s="9">
        <f>SUM(F123:F127)</f>
        <v>22983.59</v>
      </c>
      <c r="G122" s="9">
        <v>0</v>
      </c>
      <c r="H122" s="9">
        <f>SUM(H123:H127)</f>
        <v>1720.68</v>
      </c>
      <c r="I122" s="166">
        <f t="shared" si="14"/>
        <v>7.4865588883198848</v>
      </c>
      <c r="J122" s="167">
        <f t="shared" si="15"/>
        <v>0</v>
      </c>
    </row>
    <row r="123" spans="2:11" s="19" customFormat="1" x14ac:dyDescent="0.25">
      <c r="B123" s="21">
        <v>2451</v>
      </c>
      <c r="C123" s="60">
        <v>32999</v>
      </c>
      <c r="D123" s="18" t="s">
        <v>80</v>
      </c>
      <c r="E123" s="113">
        <v>31</v>
      </c>
      <c r="F123" s="32">
        <v>0</v>
      </c>
      <c r="G123" s="20">
        <v>0</v>
      </c>
      <c r="H123" s="32">
        <v>0</v>
      </c>
      <c r="I123" s="26">
        <f t="shared" si="14"/>
        <v>0</v>
      </c>
      <c r="J123" s="97">
        <f t="shared" si="15"/>
        <v>0</v>
      </c>
    </row>
    <row r="124" spans="2:11" s="19" customFormat="1" x14ac:dyDescent="0.25">
      <c r="B124" s="21">
        <v>2452</v>
      </c>
      <c r="C124" s="60">
        <v>32999</v>
      </c>
      <c r="D124" s="18" t="s">
        <v>80</v>
      </c>
      <c r="E124" s="113">
        <v>41</v>
      </c>
      <c r="F124" s="32">
        <v>0</v>
      </c>
      <c r="G124" s="20">
        <v>0</v>
      </c>
      <c r="H124" s="32">
        <v>0</v>
      </c>
      <c r="I124" s="26">
        <f t="shared" si="14"/>
        <v>0</v>
      </c>
      <c r="J124" s="97">
        <f t="shared" si="15"/>
        <v>0</v>
      </c>
    </row>
    <row r="125" spans="2:11" s="19" customFormat="1" x14ac:dyDescent="0.25">
      <c r="B125" s="21">
        <v>2453</v>
      </c>
      <c r="C125" s="60">
        <v>32999</v>
      </c>
      <c r="D125" s="18" t="s">
        <v>80</v>
      </c>
      <c r="E125" s="113">
        <v>61</v>
      </c>
      <c r="F125" s="32">
        <v>0</v>
      </c>
      <c r="G125" s="20">
        <v>0</v>
      </c>
      <c r="H125" s="32">
        <v>0</v>
      </c>
      <c r="I125" s="26">
        <f t="shared" si="14"/>
        <v>0</v>
      </c>
      <c r="J125" s="97">
        <f t="shared" si="15"/>
        <v>0</v>
      </c>
    </row>
    <row r="126" spans="2:11" s="19" customFormat="1" x14ac:dyDescent="0.25">
      <c r="B126" s="21">
        <v>2454</v>
      </c>
      <c r="C126" s="60">
        <v>32999</v>
      </c>
      <c r="D126" s="18" t="s">
        <v>80</v>
      </c>
      <c r="E126" s="113">
        <v>5103</v>
      </c>
      <c r="F126" s="32">
        <v>1187</v>
      </c>
      <c r="G126" s="20">
        <v>0</v>
      </c>
      <c r="H126" s="32">
        <v>1720.68</v>
      </c>
      <c r="I126" s="26">
        <f t="shared" si="14"/>
        <v>144.96040438079191</v>
      </c>
      <c r="J126" s="97">
        <f t="shared" si="15"/>
        <v>0</v>
      </c>
    </row>
    <row r="127" spans="2:11" s="19" customFormat="1" x14ac:dyDescent="0.25">
      <c r="B127" s="21">
        <v>2457</v>
      </c>
      <c r="C127" s="60">
        <v>32999</v>
      </c>
      <c r="D127" s="18" t="s">
        <v>80</v>
      </c>
      <c r="E127" s="113">
        <v>42034</v>
      </c>
      <c r="F127" s="32">
        <v>21796.59</v>
      </c>
      <c r="G127" s="20">
        <v>0</v>
      </c>
      <c r="H127" s="32">
        <v>0</v>
      </c>
      <c r="I127" s="26">
        <f t="shared" si="14"/>
        <v>0</v>
      </c>
      <c r="J127" s="97">
        <f t="shared" si="15"/>
        <v>0</v>
      </c>
    </row>
    <row r="128" spans="2:11" s="165" customFormat="1" x14ac:dyDescent="0.25">
      <c r="B128" s="38">
        <v>246</v>
      </c>
      <c r="C128" s="161">
        <v>3722</v>
      </c>
      <c r="D128" s="162" t="s">
        <v>130</v>
      </c>
      <c r="E128" s="59"/>
      <c r="F128" s="9">
        <f>F129</f>
        <v>230859.62</v>
      </c>
      <c r="G128" s="163">
        <f>G129</f>
        <v>225000</v>
      </c>
      <c r="H128" s="9">
        <f>H129</f>
        <v>253391.41</v>
      </c>
      <c r="I128" s="26">
        <f t="shared" si="14"/>
        <v>109.75995282327851</v>
      </c>
      <c r="J128" s="164">
        <f t="shared" si="15"/>
        <v>112.61840444444444</v>
      </c>
    </row>
    <row r="129" spans="2:11" s="19" customFormat="1" x14ac:dyDescent="0.25">
      <c r="B129" s="21">
        <v>2461</v>
      </c>
      <c r="C129" s="60">
        <v>37229</v>
      </c>
      <c r="D129" s="18" t="s">
        <v>130</v>
      </c>
      <c r="E129" s="113">
        <v>53</v>
      </c>
      <c r="F129" s="32">
        <v>230859.62</v>
      </c>
      <c r="G129" s="20">
        <v>225000</v>
      </c>
      <c r="H129" s="32">
        <v>253391.41</v>
      </c>
      <c r="I129" s="26">
        <f t="shared" si="14"/>
        <v>109.75995282327851</v>
      </c>
      <c r="J129" s="97">
        <f t="shared" si="15"/>
        <v>112.61840444444444</v>
      </c>
    </row>
    <row r="130" spans="2:11" s="1" customFormat="1" x14ac:dyDescent="0.25">
      <c r="B130" s="39">
        <v>248</v>
      </c>
      <c r="C130" s="59">
        <v>4221</v>
      </c>
      <c r="D130" s="3" t="s">
        <v>81</v>
      </c>
      <c r="E130" s="59"/>
      <c r="F130" s="9">
        <v>0</v>
      </c>
      <c r="G130" s="9">
        <v>0</v>
      </c>
      <c r="H130" s="9">
        <f>SUM(H131:H133)</f>
        <v>0</v>
      </c>
      <c r="I130" s="26">
        <f t="shared" si="14"/>
        <v>0</v>
      </c>
      <c r="J130" s="164">
        <f t="shared" si="15"/>
        <v>0</v>
      </c>
    </row>
    <row r="131" spans="2:11" s="1" customFormat="1" x14ac:dyDescent="0.25">
      <c r="B131" s="34">
        <v>2481</v>
      </c>
      <c r="C131" s="58">
        <v>42219</v>
      </c>
      <c r="D131" s="31" t="s">
        <v>81</v>
      </c>
      <c r="E131" s="113">
        <v>31</v>
      </c>
      <c r="F131" s="32">
        <v>0</v>
      </c>
      <c r="G131" s="32">
        <v>0</v>
      </c>
      <c r="H131" s="32">
        <v>0</v>
      </c>
      <c r="I131" s="26">
        <f t="shared" si="14"/>
        <v>0</v>
      </c>
      <c r="J131" s="97">
        <f t="shared" si="15"/>
        <v>0</v>
      </c>
      <c r="K131" s="35"/>
    </row>
    <row r="132" spans="2:11" s="19" customFormat="1" x14ac:dyDescent="0.25">
      <c r="B132" s="21">
        <v>2483</v>
      </c>
      <c r="C132" s="60">
        <v>42219</v>
      </c>
      <c r="D132" s="18" t="s">
        <v>81</v>
      </c>
      <c r="E132" s="117">
        <v>42034</v>
      </c>
      <c r="F132" s="32">
        <v>0</v>
      </c>
      <c r="G132" s="20">
        <v>0</v>
      </c>
      <c r="H132" s="32">
        <v>0</v>
      </c>
      <c r="I132" s="26">
        <f t="shared" si="14"/>
        <v>0</v>
      </c>
      <c r="J132" s="97">
        <f t="shared" si="15"/>
        <v>0</v>
      </c>
    </row>
    <row r="133" spans="2:11" s="19" customFormat="1" x14ac:dyDescent="0.25">
      <c r="B133" s="21">
        <v>2485</v>
      </c>
      <c r="C133" s="60">
        <v>42219</v>
      </c>
      <c r="D133" s="18" t="s">
        <v>81</v>
      </c>
      <c r="E133" s="117">
        <v>61</v>
      </c>
      <c r="F133" s="32">
        <v>0</v>
      </c>
      <c r="G133" s="20">
        <v>0</v>
      </c>
      <c r="H133" s="32">
        <v>0</v>
      </c>
      <c r="I133" s="26">
        <f t="shared" si="14"/>
        <v>0</v>
      </c>
      <c r="J133" s="97">
        <f t="shared" si="15"/>
        <v>0</v>
      </c>
    </row>
    <row r="134" spans="2:11" s="165" customFormat="1" x14ac:dyDescent="0.25">
      <c r="B134" s="38">
        <v>250</v>
      </c>
      <c r="C134" s="161">
        <v>42271</v>
      </c>
      <c r="D134" s="162" t="s">
        <v>151</v>
      </c>
      <c r="E134" s="161"/>
      <c r="F134" s="9">
        <v>0</v>
      </c>
      <c r="G134" s="163">
        <f>G135</f>
        <v>10000</v>
      </c>
      <c r="H134" s="9">
        <f>SUM(H135:H136)</f>
        <v>4550</v>
      </c>
      <c r="I134" s="26">
        <f t="shared" si="14"/>
        <v>0</v>
      </c>
      <c r="J134" s="164">
        <f t="shared" si="15"/>
        <v>45.5</v>
      </c>
    </row>
    <row r="135" spans="2:11" s="19" customFormat="1" x14ac:dyDescent="0.25">
      <c r="B135" s="21">
        <v>2501</v>
      </c>
      <c r="C135" s="60">
        <v>42271</v>
      </c>
      <c r="D135" s="18" t="s">
        <v>151</v>
      </c>
      <c r="E135" s="117">
        <v>31</v>
      </c>
      <c r="F135" s="32">
        <v>0</v>
      </c>
      <c r="G135" s="20">
        <v>10000</v>
      </c>
      <c r="H135" s="32">
        <v>4550</v>
      </c>
      <c r="I135" s="26">
        <f t="shared" si="14"/>
        <v>0</v>
      </c>
      <c r="J135" s="97">
        <f t="shared" si="15"/>
        <v>45.5</v>
      </c>
    </row>
    <row r="136" spans="2:11" s="19" customFormat="1" x14ac:dyDescent="0.25">
      <c r="B136" s="21">
        <v>2503</v>
      </c>
      <c r="C136" s="60">
        <v>42271</v>
      </c>
      <c r="D136" s="18" t="s">
        <v>151</v>
      </c>
      <c r="E136" s="117">
        <v>5103</v>
      </c>
      <c r="F136" s="32">
        <v>0</v>
      </c>
      <c r="G136" s="20">
        <v>0</v>
      </c>
      <c r="H136" s="32">
        <v>0</v>
      </c>
      <c r="I136" s="26">
        <f t="shared" si="14"/>
        <v>0</v>
      </c>
      <c r="J136" s="97">
        <f t="shared" si="15"/>
        <v>0</v>
      </c>
    </row>
    <row r="137" spans="2:11" s="1" customFormat="1" x14ac:dyDescent="0.25">
      <c r="B137" s="39">
        <v>252</v>
      </c>
      <c r="C137" s="59">
        <v>4241</v>
      </c>
      <c r="D137" s="3" t="s">
        <v>82</v>
      </c>
      <c r="E137" s="59"/>
      <c r="F137" s="9">
        <f>SUM(F138:F140)</f>
        <v>3995.43</v>
      </c>
      <c r="G137" s="9">
        <v>4000</v>
      </c>
      <c r="H137" s="9">
        <f>SUM(H138:H140)</f>
        <v>9214.84</v>
      </c>
      <c r="I137" s="26">
        <f t="shared" si="14"/>
        <v>230.6344999161542</v>
      </c>
      <c r="J137" s="97">
        <f t="shared" si="15"/>
        <v>230.37100000000001</v>
      </c>
    </row>
    <row r="138" spans="2:11" s="19" customFormat="1" x14ac:dyDescent="0.25">
      <c r="B138" s="21">
        <v>2523</v>
      </c>
      <c r="C138" s="60">
        <v>42411</v>
      </c>
      <c r="D138" s="18" t="s">
        <v>82</v>
      </c>
      <c r="E138" s="117">
        <v>53</v>
      </c>
      <c r="F138" s="32">
        <v>0</v>
      </c>
      <c r="G138" s="20">
        <v>4000</v>
      </c>
      <c r="H138" s="20">
        <v>5215.03</v>
      </c>
      <c r="I138" s="26">
        <f t="shared" si="14"/>
        <v>0</v>
      </c>
      <c r="J138" s="97">
        <f t="shared" si="15"/>
        <v>130.37574999999998</v>
      </c>
    </row>
    <row r="139" spans="2:11" s="19" customFormat="1" x14ac:dyDescent="0.25">
      <c r="B139" s="21">
        <v>2525</v>
      </c>
      <c r="C139" s="60">
        <v>42411</v>
      </c>
      <c r="D139" s="18" t="s">
        <v>82</v>
      </c>
      <c r="E139" s="117">
        <v>5103</v>
      </c>
      <c r="F139" s="32">
        <v>3995.43</v>
      </c>
      <c r="G139" s="20">
        <v>0</v>
      </c>
      <c r="H139" s="20">
        <v>3999.81</v>
      </c>
      <c r="I139" s="26">
        <f t="shared" si="14"/>
        <v>100.10962524684453</v>
      </c>
      <c r="J139" s="97">
        <f t="shared" si="15"/>
        <v>0</v>
      </c>
    </row>
    <row r="140" spans="2:11" s="19" customFormat="1" x14ac:dyDescent="0.25">
      <c r="B140" s="21">
        <v>2527</v>
      </c>
      <c r="C140" s="60">
        <v>42411</v>
      </c>
      <c r="D140" s="18" t="s">
        <v>82</v>
      </c>
      <c r="E140" s="117">
        <v>42034</v>
      </c>
      <c r="F140" s="32">
        <v>0</v>
      </c>
      <c r="G140" s="126">
        <v>0</v>
      </c>
      <c r="H140" s="126">
        <v>0</v>
      </c>
      <c r="I140" s="26">
        <f t="shared" si="14"/>
        <v>0</v>
      </c>
      <c r="J140" s="97">
        <f t="shared" si="15"/>
        <v>0</v>
      </c>
    </row>
    <row r="141" spans="2:11" s="1" customFormat="1" x14ac:dyDescent="0.25">
      <c r="B141" s="40" t="s">
        <v>75</v>
      </c>
      <c r="C141" s="59">
        <v>3236</v>
      </c>
      <c r="D141" s="3" t="s">
        <v>53</v>
      </c>
      <c r="E141" s="113"/>
      <c r="F141" s="9">
        <v>0</v>
      </c>
      <c r="G141" s="98">
        <v>0</v>
      </c>
      <c r="H141" s="126">
        <f>SUM(H142:H143)</f>
        <v>7512.4699999999993</v>
      </c>
      <c r="I141" s="26">
        <f t="shared" si="14"/>
        <v>0</v>
      </c>
      <c r="J141" s="97">
        <f t="shared" si="15"/>
        <v>0</v>
      </c>
    </row>
    <row r="142" spans="2:11" s="19" customFormat="1" x14ac:dyDescent="0.25">
      <c r="B142" s="23" t="s">
        <v>76</v>
      </c>
      <c r="C142" s="60">
        <v>32363</v>
      </c>
      <c r="D142" s="18" t="s">
        <v>83</v>
      </c>
      <c r="E142" s="117">
        <v>42034</v>
      </c>
      <c r="F142" s="32">
        <v>0</v>
      </c>
      <c r="G142" s="20">
        <v>0</v>
      </c>
      <c r="H142" s="20">
        <v>2507.4699999999998</v>
      </c>
      <c r="I142" s="26">
        <f t="shared" si="14"/>
        <v>0</v>
      </c>
      <c r="J142" s="97">
        <f t="shared" si="15"/>
        <v>0</v>
      </c>
    </row>
    <row r="143" spans="2:11" s="19" customFormat="1" x14ac:dyDescent="0.25">
      <c r="B143" s="23" t="s">
        <v>77</v>
      </c>
      <c r="C143" s="60">
        <v>32363</v>
      </c>
      <c r="D143" s="18" t="s">
        <v>83</v>
      </c>
      <c r="E143" s="117">
        <v>5103</v>
      </c>
      <c r="F143" s="32">
        <v>0</v>
      </c>
      <c r="G143" s="20">
        <v>0</v>
      </c>
      <c r="H143" s="20">
        <v>5005</v>
      </c>
      <c r="I143" s="26">
        <f t="shared" si="14"/>
        <v>0</v>
      </c>
      <c r="J143" s="97">
        <f t="shared" si="15"/>
        <v>0</v>
      </c>
    </row>
    <row r="144" spans="2:11" s="19" customFormat="1" x14ac:dyDescent="0.25">
      <c r="B144" s="23" t="s">
        <v>116</v>
      </c>
      <c r="C144" s="60">
        <v>3296</v>
      </c>
      <c r="D144" s="18" t="s">
        <v>115</v>
      </c>
      <c r="E144" s="117">
        <v>5103</v>
      </c>
      <c r="F144" s="32">
        <v>0</v>
      </c>
      <c r="G144" s="20">
        <v>0</v>
      </c>
      <c r="H144" s="20">
        <v>0</v>
      </c>
      <c r="I144" s="37">
        <f t="shared" si="14"/>
        <v>0</v>
      </c>
      <c r="J144" s="97">
        <f t="shared" si="15"/>
        <v>0</v>
      </c>
    </row>
    <row r="145" spans="2:10" s="19" customFormat="1" x14ac:dyDescent="0.25">
      <c r="B145" s="23" t="s">
        <v>117</v>
      </c>
      <c r="C145" s="60">
        <v>3111</v>
      </c>
      <c r="D145" s="18" t="s">
        <v>118</v>
      </c>
      <c r="E145" s="117">
        <v>5103</v>
      </c>
      <c r="F145" s="32">
        <v>0</v>
      </c>
      <c r="G145" s="20">
        <v>0</v>
      </c>
      <c r="H145" s="20">
        <v>0</v>
      </c>
      <c r="I145" s="37">
        <f t="shared" si="14"/>
        <v>0</v>
      </c>
      <c r="J145" s="97">
        <f t="shared" si="15"/>
        <v>0</v>
      </c>
    </row>
    <row r="146" spans="2:10" s="85" customFormat="1" x14ac:dyDescent="0.25">
      <c r="B146" s="86"/>
      <c r="C146" s="87"/>
      <c r="E146" s="119"/>
      <c r="F146" s="78"/>
      <c r="G146" s="88"/>
      <c r="H146" s="88"/>
      <c r="I146" s="79"/>
      <c r="J146" s="103"/>
    </row>
    <row r="147" spans="2:10" s="19" customFormat="1" x14ac:dyDescent="0.25">
      <c r="B147" s="194" t="s">
        <v>68</v>
      </c>
      <c r="C147" s="195"/>
      <c r="D147" s="127" t="s">
        <v>133</v>
      </c>
      <c r="E147" s="128"/>
      <c r="F147" s="129"/>
      <c r="G147" s="130"/>
      <c r="H147" s="130"/>
      <c r="I147" s="16">
        <f t="shared" si="14"/>
        <v>0</v>
      </c>
      <c r="J147" s="102">
        <f t="shared" si="15"/>
        <v>0</v>
      </c>
    </row>
    <row r="148" spans="2:10" s="19" customFormat="1" x14ac:dyDescent="0.25">
      <c r="B148" s="194" t="s">
        <v>84</v>
      </c>
      <c r="C148" s="195"/>
      <c r="D148" s="131" t="s">
        <v>85</v>
      </c>
      <c r="E148" s="128"/>
      <c r="F148" s="129"/>
      <c r="G148" s="130"/>
      <c r="H148" s="130"/>
      <c r="I148" s="14">
        <f t="shared" si="14"/>
        <v>0</v>
      </c>
      <c r="J148" s="102">
        <f t="shared" si="15"/>
        <v>0</v>
      </c>
    </row>
    <row r="149" spans="2:10" s="19" customFormat="1" x14ac:dyDescent="0.25">
      <c r="B149" s="194" t="s">
        <v>152</v>
      </c>
      <c r="C149" s="195"/>
      <c r="D149" s="131" t="s">
        <v>132</v>
      </c>
      <c r="E149" s="128"/>
      <c r="F149" s="16">
        <f>SUM(F150:F156)</f>
        <v>100974.81</v>
      </c>
      <c r="G149" s="159">
        <f>SUM(G151:G156)</f>
        <v>150473.03999999998</v>
      </c>
      <c r="H149" s="159">
        <f>SUM(H151:H156)</f>
        <v>162543.53999999998</v>
      </c>
      <c r="I149" s="14">
        <f t="shared" si="14"/>
        <v>160.97434597797212</v>
      </c>
      <c r="J149" s="102">
        <f t="shared" si="15"/>
        <v>108.02170275818179</v>
      </c>
    </row>
    <row r="150" spans="2:10" s="19" customFormat="1" x14ac:dyDescent="0.25">
      <c r="B150" s="24" t="s">
        <v>36</v>
      </c>
      <c r="C150" s="24" t="s">
        <v>37</v>
      </c>
      <c r="D150" s="13"/>
      <c r="E150" s="110"/>
      <c r="F150" s="14"/>
      <c r="G150" s="14"/>
      <c r="H150" s="14"/>
      <c r="I150" s="26">
        <f t="shared" si="14"/>
        <v>0</v>
      </c>
      <c r="J150" s="97">
        <f t="shared" si="15"/>
        <v>0</v>
      </c>
    </row>
    <row r="151" spans="2:10" s="19" customFormat="1" x14ac:dyDescent="0.25">
      <c r="B151" s="23">
        <v>2541</v>
      </c>
      <c r="C151" s="60">
        <v>32221</v>
      </c>
      <c r="D151" s="18" t="s">
        <v>43</v>
      </c>
      <c r="E151" s="117">
        <v>42034</v>
      </c>
      <c r="F151" s="32">
        <v>1188.19</v>
      </c>
      <c r="G151" s="20">
        <v>3473.04</v>
      </c>
      <c r="H151" s="20">
        <v>3935.21</v>
      </c>
      <c r="I151" s="37">
        <f t="shared" si="14"/>
        <v>331.19366431294657</v>
      </c>
      <c r="J151" s="97">
        <f t="shared" ref="J151:J156" si="16">IFERROR(H151/G151*100,0)</f>
        <v>113.30736185013706</v>
      </c>
    </row>
    <row r="152" spans="2:10" s="19" customFormat="1" x14ac:dyDescent="0.25">
      <c r="B152" s="23">
        <v>2542</v>
      </c>
      <c r="C152" s="60">
        <v>32221</v>
      </c>
      <c r="D152" s="18" t="s">
        <v>43</v>
      </c>
      <c r="E152" s="117">
        <v>41</v>
      </c>
      <c r="F152" s="32">
        <v>99786.62</v>
      </c>
      <c r="G152" s="20">
        <v>125000</v>
      </c>
      <c r="H152" s="20">
        <v>158608.32999999999</v>
      </c>
      <c r="I152" s="37">
        <f t="shared" si="14"/>
        <v>158.94749215876837</v>
      </c>
      <c r="J152" s="97">
        <f t="shared" si="16"/>
        <v>126.886664</v>
      </c>
    </row>
    <row r="153" spans="2:10" s="19" customFormat="1" x14ac:dyDescent="0.25">
      <c r="B153" s="23" t="s">
        <v>176</v>
      </c>
      <c r="C153" s="60">
        <v>3232</v>
      </c>
      <c r="D153" s="18" t="s">
        <v>177</v>
      </c>
      <c r="E153" s="117"/>
      <c r="F153" s="32"/>
      <c r="G153" s="20">
        <v>0</v>
      </c>
      <c r="H153" s="20">
        <v>0</v>
      </c>
      <c r="I153" s="37">
        <f t="shared" si="14"/>
        <v>0</v>
      </c>
      <c r="J153" s="97">
        <f t="shared" si="16"/>
        <v>0</v>
      </c>
    </row>
    <row r="154" spans="2:10" s="19" customFormat="1" x14ac:dyDescent="0.25">
      <c r="B154" s="23" t="s">
        <v>178</v>
      </c>
      <c r="C154" s="60">
        <v>3232</v>
      </c>
      <c r="D154" s="18" t="s">
        <v>177</v>
      </c>
      <c r="E154" s="117">
        <v>41</v>
      </c>
      <c r="F154" s="32">
        <v>0</v>
      </c>
      <c r="G154" s="20">
        <v>8000</v>
      </c>
      <c r="H154" s="20">
        <v>0</v>
      </c>
      <c r="I154" s="37">
        <f t="shared" si="14"/>
        <v>0</v>
      </c>
      <c r="J154" s="97">
        <f t="shared" si="16"/>
        <v>0</v>
      </c>
    </row>
    <row r="155" spans="2:10" s="19" customFormat="1" x14ac:dyDescent="0.25">
      <c r="B155" s="23" t="s">
        <v>179</v>
      </c>
      <c r="C155" s="60">
        <v>3235</v>
      </c>
      <c r="D155" s="18" t="s">
        <v>180</v>
      </c>
      <c r="E155" s="117"/>
      <c r="F155" s="32"/>
      <c r="G155" s="20">
        <v>0</v>
      </c>
      <c r="H155" s="20">
        <v>0</v>
      </c>
      <c r="I155" s="37">
        <f t="shared" si="14"/>
        <v>0</v>
      </c>
      <c r="J155" s="97">
        <f t="shared" si="16"/>
        <v>0</v>
      </c>
    </row>
    <row r="156" spans="2:10" s="19" customFormat="1" x14ac:dyDescent="0.25">
      <c r="B156" s="23" t="s">
        <v>181</v>
      </c>
      <c r="C156" s="60">
        <v>3235</v>
      </c>
      <c r="D156" s="18" t="s">
        <v>180</v>
      </c>
      <c r="E156" s="117">
        <v>41</v>
      </c>
      <c r="F156" s="32">
        <v>0</v>
      </c>
      <c r="G156" s="20">
        <v>14000</v>
      </c>
      <c r="H156" s="20">
        <v>0</v>
      </c>
      <c r="I156" s="37">
        <f t="shared" si="14"/>
        <v>0</v>
      </c>
      <c r="J156" s="97">
        <f t="shared" si="16"/>
        <v>0</v>
      </c>
    </row>
    <row r="157" spans="2:10" s="19" customFormat="1" x14ac:dyDescent="0.25">
      <c r="B157" s="82"/>
      <c r="C157" s="83"/>
      <c r="D157" s="81"/>
      <c r="E157" s="120"/>
      <c r="F157" s="75"/>
      <c r="G157" s="84"/>
      <c r="H157" s="84"/>
      <c r="I157" s="158"/>
      <c r="J157" s="104"/>
    </row>
    <row r="158" spans="2:10" s="19" customFormat="1" x14ac:dyDescent="0.25">
      <c r="B158" s="194" t="s">
        <v>68</v>
      </c>
      <c r="C158" s="195"/>
      <c r="D158" s="127" t="s">
        <v>131</v>
      </c>
      <c r="E158" s="128"/>
      <c r="F158" s="129"/>
      <c r="G158" s="130"/>
      <c r="H158" s="130"/>
      <c r="I158" s="16">
        <f t="shared" ref="I158:I166" si="17">IFERROR((H158/F158)*100,0)</f>
        <v>0</v>
      </c>
      <c r="J158" s="102">
        <f t="shared" ref="J158:J166" si="18">IFERROR(H158/G158*100,0)</f>
        <v>0</v>
      </c>
    </row>
    <row r="159" spans="2:10" s="19" customFormat="1" x14ac:dyDescent="0.25">
      <c r="B159" s="194" t="s">
        <v>84</v>
      </c>
      <c r="C159" s="195"/>
      <c r="D159" s="131" t="s">
        <v>85</v>
      </c>
      <c r="E159" s="128"/>
      <c r="F159" s="129"/>
      <c r="G159" s="130"/>
      <c r="H159" s="130"/>
      <c r="I159" s="14">
        <f t="shared" si="17"/>
        <v>0</v>
      </c>
      <c r="J159" s="102">
        <f t="shared" si="18"/>
        <v>0</v>
      </c>
    </row>
    <row r="160" spans="2:10" s="19" customFormat="1" x14ac:dyDescent="0.25">
      <c r="B160" s="194" t="s">
        <v>192</v>
      </c>
      <c r="C160" s="195"/>
      <c r="D160" s="131" t="s">
        <v>191</v>
      </c>
      <c r="E160" s="128"/>
      <c r="F160" s="16">
        <f>SUM(F162:F165)</f>
        <v>21473.97</v>
      </c>
      <c r="G160" s="159">
        <f>SUM(G162:G166)</f>
        <v>61169.91</v>
      </c>
      <c r="H160" s="159">
        <f>SUM(H162:H166)</f>
        <v>34446.82</v>
      </c>
      <c r="I160" s="14">
        <f t="shared" si="17"/>
        <v>160.41197785039282</v>
      </c>
      <c r="J160" s="102">
        <f t="shared" si="18"/>
        <v>56.313340987423388</v>
      </c>
    </row>
    <row r="161" spans="2:11" s="19" customFormat="1" x14ac:dyDescent="0.25">
      <c r="B161" s="24" t="s">
        <v>36</v>
      </c>
      <c r="C161" s="24" t="s">
        <v>37</v>
      </c>
      <c r="D161" s="13"/>
      <c r="E161" s="110"/>
      <c r="F161" s="14"/>
      <c r="G161" s="14"/>
      <c r="H161" s="14"/>
      <c r="I161" s="26">
        <f t="shared" si="17"/>
        <v>0</v>
      </c>
      <c r="J161" s="97">
        <f t="shared" si="18"/>
        <v>0</v>
      </c>
    </row>
    <row r="162" spans="2:11" s="19" customFormat="1" x14ac:dyDescent="0.25">
      <c r="B162" s="23">
        <v>2651</v>
      </c>
      <c r="C162" s="62">
        <v>32224</v>
      </c>
      <c r="D162" s="10" t="s">
        <v>193</v>
      </c>
      <c r="E162" s="117">
        <v>540097</v>
      </c>
      <c r="F162" s="32">
        <v>19461.8</v>
      </c>
      <c r="G162" s="20">
        <v>27508</v>
      </c>
      <c r="H162" s="20">
        <v>27507.72</v>
      </c>
      <c r="I162" s="37">
        <f t="shared" si="17"/>
        <v>141.34211635100559</v>
      </c>
      <c r="J162" s="97">
        <f t="shared" si="18"/>
        <v>99.998982114294037</v>
      </c>
    </row>
    <row r="163" spans="2:11" s="19" customFormat="1" x14ac:dyDescent="0.25">
      <c r="B163" s="23">
        <v>2652</v>
      </c>
      <c r="C163" s="62">
        <v>32224</v>
      </c>
      <c r="D163" s="10" t="s">
        <v>193</v>
      </c>
      <c r="E163" s="117">
        <v>511801</v>
      </c>
      <c r="F163" s="32">
        <v>2012.17</v>
      </c>
      <c r="G163" s="20">
        <v>4648.6099999999997</v>
      </c>
      <c r="H163" s="20">
        <v>3304.9</v>
      </c>
      <c r="I163" s="37">
        <f t="shared" si="17"/>
        <v>164.24556573251763</v>
      </c>
      <c r="J163" s="97">
        <f t="shared" si="18"/>
        <v>71.094370145054114</v>
      </c>
    </row>
    <row r="164" spans="2:11" s="19" customFormat="1" x14ac:dyDescent="0.25">
      <c r="B164" s="23">
        <v>2653</v>
      </c>
      <c r="C164" s="62">
        <v>32224</v>
      </c>
      <c r="D164" s="10" t="s">
        <v>193</v>
      </c>
      <c r="E164" s="117">
        <v>190003</v>
      </c>
      <c r="F164" s="32">
        <v>0</v>
      </c>
      <c r="G164" s="20">
        <v>25020</v>
      </c>
      <c r="H164" s="20">
        <v>3634.2</v>
      </c>
      <c r="I164" s="37">
        <f t="shared" si="17"/>
        <v>0</v>
      </c>
      <c r="J164" s="97">
        <f t="shared" si="18"/>
        <v>14.525179856115109</v>
      </c>
    </row>
    <row r="165" spans="2:11" s="19" customFormat="1" x14ac:dyDescent="0.25">
      <c r="B165" s="23">
        <v>2654</v>
      </c>
      <c r="C165" s="62">
        <v>32224</v>
      </c>
      <c r="D165" s="10" t="s">
        <v>193</v>
      </c>
      <c r="E165" s="117">
        <v>121</v>
      </c>
      <c r="F165" s="32">
        <v>0</v>
      </c>
      <c r="G165" s="20">
        <v>3993.3</v>
      </c>
      <c r="H165" s="20">
        <v>0</v>
      </c>
      <c r="I165" s="37">
        <f t="shared" si="17"/>
        <v>0</v>
      </c>
      <c r="J165" s="97">
        <f t="shared" si="18"/>
        <v>0</v>
      </c>
    </row>
    <row r="166" spans="2:11" s="19" customFormat="1" x14ac:dyDescent="0.25">
      <c r="B166" s="23"/>
      <c r="C166" s="60"/>
      <c r="D166" s="18"/>
      <c r="E166" s="117"/>
      <c r="F166" s="32"/>
      <c r="G166" s="20">
        <v>0</v>
      </c>
      <c r="H166" s="20">
        <v>0</v>
      </c>
      <c r="I166" s="37">
        <f t="shared" si="17"/>
        <v>0</v>
      </c>
      <c r="J166" s="97">
        <f t="shared" si="18"/>
        <v>0</v>
      </c>
    </row>
    <row r="167" spans="2:11" s="81" customFormat="1" x14ac:dyDescent="0.25">
      <c r="B167" s="82"/>
      <c r="C167" s="83"/>
      <c r="E167" s="120"/>
      <c r="F167" s="75"/>
      <c r="G167" s="84"/>
      <c r="H167" s="84"/>
      <c r="I167" s="158"/>
      <c r="J167" s="104"/>
    </row>
    <row r="168" spans="2:11" s="19" customFormat="1" x14ac:dyDescent="0.25">
      <c r="B168" s="196" t="s">
        <v>68</v>
      </c>
      <c r="C168" s="197"/>
      <c r="D168" s="127" t="s">
        <v>133</v>
      </c>
      <c r="E168" s="128"/>
      <c r="F168" s="129"/>
      <c r="G168" s="130"/>
      <c r="H168" s="130"/>
      <c r="I168" s="16">
        <f t="shared" si="14"/>
        <v>0</v>
      </c>
      <c r="J168" s="102">
        <f>IFERROR(H168/G168*100,0)</f>
        <v>0</v>
      </c>
    </row>
    <row r="169" spans="2:11" s="19" customFormat="1" x14ac:dyDescent="0.25">
      <c r="B169" s="194" t="s">
        <v>32</v>
      </c>
      <c r="C169" s="195"/>
      <c r="D169" s="13" t="s">
        <v>33</v>
      </c>
      <c r="E169" s="128"/>
      <c r="F169" s="129"/>
      <c r="G169" s="130"/>
      <c r="H169" s="130"/>
      <c r="I169" s="14">
        <f t="shared" si="14"/>
        <v>0</v>
      </c>
      <c r="J169" s="102">
        <f>IFERROR(H169/G169*100,0)</f>
        <v>0</v>
      </c>
      <c r="K169" s="82"/>
    </row>
    <row r="170" spans="2:11" s="19" customFormat="1" x14ac:dyDescent="0.25">
      <c r="B170" s="194" t="s">
        <v>153</v>
      </c>
      <c r="C170" s="195"/>
      <c r="D170" s="131" t="s">
        <v>134</v>
      </c>
      <c r="E170" s="128"/>
      <c r="F170" s="132">
        <f>SUM(F171:F173)</f>
        <v>3714.49</v>
      </c>
      <c r="G170" s="132">
        <f>SUM(G172:G173)</f>
        <v>5312.59</v>
      </c>
      <c r="H170" s="132">
        <f>SUM(H172:H173)</f>
        <v>4137.59</v>
      </c>
      <c r="I170" s="14">
        <f t="shared" si="14"/>
        <v>111.39052736714868</v>
      </c>
      <c r="J170" s="102">
        <f>IFERROR(H170/G170*100,0)</f>
        <v>77.882727633790665</v>
      </c>
    </row>
    <row r="171" spans="2:11" s="19" customFormat="1" x14ac:dyDescent="0.25">
      <c r="B171" s="24" t="s">
        <v>36</v>
      </c>
      <c r="C171" s="24" t="s">
        <v>37</v>
      </c>
      <c r="D171" s="13"/>
      <c r="E171" s="110"/>
      <c r="F171" s="14"/>
      <c r="G171" s="14"/>
      <c r="H171" s="14"/>
      <c r="I171" s="26">
        <f t="shared" si="14"/>
        <v>0</v>
      </c>
      <c r="J171" s="97">
        <f t="shared" ref="J171" si="19">IFERROR(H171/G171*100,0)</f>
        <v>0</v>
      </c>
    </row>
    <row r="172" spans="2:11" s="19" customFormat="1" x14ac:dyDescent="0.25">
      <c r="B172" s="57"/>
      <c r="C172" s="62">
        <v>32912</v>
      </c>
      <c r="D172" s="10" t="s">
        <v>135</v>
      </c>
      <c r="E172" s="117">
        <v>110</v>
      </c>
      <c r="F172" s="32">
        <v>1900.25</v>
      </c>
      <c r="G172" s="20">
        <v>2435.08</v>
      </c>
      <c r="H172" s="20">
        <v>2435.08</v>
      </c>
      <c r="I172" s="26">
        <f t="shared" si="14"/>
        <v>128.14524404683593</v>
      </c>
      <c r="J172" s="97">
        <f>IFERROR(H172/G172*100,0)</f>
        <v>100</v>
      </c>
    </row>
    <row r="173" spans="2:11" s="19" customFormat="1" x14ac:dyDescent="0.25">
      <c r="B173" s="57">
        <v>268</v>
      </c>
      <c r="C173" s="62">
        <v>3299</v>
      </c>
      <c r="D173" s="10" t="s">
        <v>136</v>
      </c>
      <c r="E173" s="117"/>
      <c r="F173" s="95">
        <f>SUM(F174)</f>
        <v>1814.24</v>
      </c>
      <c r="G173" s="95">
        <f t="shared" ref="G173:H173" si="20">SUM(G174)</f>
        <v>2877.51</v>
      </c>
      <c r="H173" s="95">
        <f t="shared" si="20"/>
        <v>1702.51</v>
      </c>
      <c r="I173" s="26">
        <f t="shared" si="14"/>
        <v>93.841498368462823</v>
      </c>
      <c r="J173" s="97">
        <f>IFERROR(H173/G173*100,0)</f>
        <v>59.166084566170049</v>
      </c>
    </row>
    <row r="174" spans="2:11" s="19" customFormat="1" x14ac:dyDescent="0.25">
      <c r="B174" s="23"/>
      <c r="C174" s="60">
        <v>32999</v>
      </c>
      <c r="D174" s="18" t="s">
        <v>136</v>
      </c>
      <c r="E174" s="117">
        <v>110</v>
      </c>
      <c r="F174" s="32">
        <v>1814.24</v>
      </c>
      <c r="G174" s="20">
        <v>2877.51</v>
      </c>
      <c r="H174" s="20">
        <v>1702.51</v>
      </c>
      <c r="I174" s="37">
        <f t="shared" si="14"/>
        <v>93.841498368462823</v>
      </c>
      <c r="J174" s="97">
        <f>IFERROR(H174/G174*100,0)</f>
        <v>59.166084566170049</v>
      </c>
    </row>
    <row r="175" spans="2:11" s="85" customFormat="1" x14ac:dyDescent="0.25">
      <c r="B175" s="86"/>
      <c r="C175" s="87"/>
      <c r="E175" s="119"/>
      <c r="F175" s="78"/>
      <c r="G175" s="88"/>
      <c r="H175" s="88"/>
      <c r="I175" s="79"/>
      <c r="J175" s="103"/>
    </row>
    <row r="176" spans="2:11" x14ac:dyDescent="0.25">
      <c r="B176" s="196" t="s">
        <v>68</v>
      </c>
      <c r="C176" s="197"/>
      <c r="D176" s="36" t="s">
        <v>69</v>
      </c>
      <c r="E176" s="116"/>
      <c r="F176" s="32"/>
      <c r="G176" s="16"/>
      <c r="H176" s="16"/>
      <c r="I176" s="37">
        <f t="shared" si="14"/>
        <v>0</v>
      </c>
      <c r="J176" s="97">
        <f>IFERROR(H176/G176*100,0)</f>
        <v>0</v>
      </c>
    </row>
    <row r="177" spans="2:14" x14ac:dyDescent="0.25">
      <c r="B177" s="196" t="s">
        <v>84</v>
      </c>
      <c r="C177" s="197"/>
      <c r="D177" s="36" t="s">
        <v>85</v>
      </c>
      <c r="E177" s="116"/>
      <c r="F177" s="32"/>
      <c r="G177" s="15"/>
      <c r="H177" s="15"/>
      <c r="I177" s="37">
        <f t="shared" si="14"/>
        <v>0</v>
      </c>
      <c r="J177" s="97">
        <f>IFERROR(H177/G177*100,0)</f>
        <v>0</v>
      </c>
    </row>
    <row r="178" spans="2:14" x14ac:dyDescent="0.25">
      <c r="B178" s="194" t="s">
        <v>86</v>
      </c>
      <c r="C178" s="195"/>
      <c r="D178" s="13" t="s">
        <v>87</v>
      </c>
      <c r="E178" s="116"/>
      <c r="F178" s="9">
        <f>F180</f>
        <v>150240.29999999999</v>
      </c>
      <c r="G178" s="16">
        <f>G180</f>
        <v>170000</v>
      </c>
      <c r="H178" s="16">
        <f>H180</f>
        <v>157848.82999999999</v>
      </c>
      <c r="I178" s="26">
        <f t="shared" si="14"/>
        <v>105.06424042018021</v>
      </c>
      <c r="J178" s="97">
        <f>IFERROR(H178/G178*100,0)</f>
        <v>92.852252941176459</v>
      </c>
    </row>
    <row r="179" spans="2:14" x14ac:dyDescent="0.25">
      <c r="B179" s="24" t="s">
        <v>36</v>
      </c>
      <c r="C179" s="24" t="s">
        <v>37</v>
      </c>
      <c r="D179" s="13"/>
      <c r="E179" s="110"/>
      <c r="F179" s="32"/>
      <c r="G179" s="14"/>
      <c r="H179" s="14"/>
      <c r="I179" s="26">
        <f t="shared" si="14"/>
        <v>0</v>
      </c>
      <c r="J179" s="97">
        <f>IFERROR(H179/G179*100,0)</f>
        <v>0</v>
      </c>
    </row>
    <row r="180" spans="2:14" x14ac:dyDescent="0.25">
      <c r="B180" s="2">
        <v>274</v>
      </c>
      <c r="C180" s="2">
        <v>4241</v>
      </c>
      <c r="D180" s="3" t="s">
        <v>87</v>
      </c>
      <c r="E180" s="113">
        <v>51034</v>
      </c>
      <c r="F180" s="32">
        <v>150240.29999999999</v>
      </c>
      <c r="G180" s="8">
        <v>170000</v>
      </c>
      <c r="H180" s="8">
        <v>157848.82999999999</v>
      </c>
      <c r="I180" s="37">
        <f t="shared" ref="I180:I247" si="21">IFERROR((H180/F180)*100,0)</f>
        <v>105.06424042018021</v>
      </c>
      <c r="J180" s="97">
        <f t="shared" ref="J180:J242" si="22">IFERROR(H180/G180*100,0)</f>
        <v>92.852252941176459</v>
      </c>
      <c r="K180" s="17"/>
    </row>
    <row r="181" spans="2:14" s="90" customFormat="1" x14ac:dyDescent="0.25">
      <c r="D181" s="80"/>
      <c r="E181" s="114"/>
      <c r="F181" s="78"/>
      <c r="G181" s="91"/>
      <c r="H181" s="91"/>
      <c r="I181" s="79"/>
      <c r="J181" s="103"/>
      <c r="K181" s="91"/>
    </row>
    <row r="182" spans="2:14" x14ac:dyDescent="0.25">
      <c r="B182" s="196" t="s">
        <v>154</v>
      </c>
      <c r="C182" s="197"/>
      <c r="D182" s="3" t="s">
        <v>137</v>
      </c>
      <c r="E182" s="113"/>
      <c r="F182" s="32"/>
      <c r="G182" s="8"/>
      <c r="H182" s="8"/>
      <c r="I182" s="37">
        <f t="shared" si="21"/>
        <v>0</v>
      </c>
      <c r="J182" s="97">
        <f t="shared" si="22"/>
        <v>0</v>
      </c>
      <c r="K182" s="17"/>
      <c r="L182" s="89"/>
      <c r="M182" s="89"/>
      <c r="N182" s="89"/>
    </row>
    <row r="183" spans="2:14" x14ac:dyDescent="0.25">
      <c r="B183" s="196" t="s">
        <v>32</v>
      </c>
      <c r="C183" s="197"/>
      <c r="D183" s="3" t="s">
        <v>33</v>
      </c>
      <c r="E183" s="113"/>
      <c r="F183" s="32"/>
      <c r="G183" s="8"/>
      <c r="H183" s="8"/>
      <c r="I183" s="26">
        <f t="shared" si="21"/>
        <v>0</v>
      </c>
      <c r="J183" s="97">
        <f t="shared" si="22"/>
        <v>0</v>
      </c>
      <c r="K183" s="17"/>
      <c r="L183" s="89"/>
      <c r="M183" s="89"/>
      <c r="N183" s="89"/>
    </row>
    <row r="184" spans="2:14" x14ac:dyDescent="0.25">
      <c r="B184" s="64" t="s">
        <v>138</v>
      </c>
      <c r="C184" s="92"/>
      <c r="D184" s="93"/>
      <c r="E184" s="113"/>
      <c r="F184" s="9">
        <f>SUM(F185:F189)</f>
        <v>75111.34</v>
      </c>
      <c r="G184" s="9">
        <f>SUM(G185:G189)</f>
        <v>33742.04</v>
      </c>
      <c r="H184" s="9">
        <f>SUM(H185:H189)</f>
        <v>33742.04</v>
      </c>
      <c r="I184" s="26">
        <f t="shared" si="21"/>
        <v>44.922697424916137</v>
      </c>
      <c r="J184" s="97">
        <f t="shared" si="22"/>
        <v>100</v>
      </c>
      <c r="K184" s="17"/>
      <c r="L184" s="89"/>
      <c r="M184" s="89"/>
      <c r="N184" s="89"/>
    </row>
    <row r="185" spans="2:14" x14ac:dyDescent="0.25">
      <c r="B185" s="24" t="s">
        <v>36</v>
      </c>
      <c r="C185" s="24" t="s">
        <v>37</v>
      </c>
      <c r="D185" s="13"/>
      <c r="E185" s="110"/>
      <c r="F185" s="14"/>
      <c r="G185" s="14"/>
      <c r="H185" s="14"/>
      <c r="I185" s="26">
        <f t="shared" si="21"/>
        <v>0</v>
      </c>
      <c r="K185" s="17"/>
      <c r="L185" s="89"/>
      <c r="M185" s="89"/>
      <c r="N185" s="89"/>
    </row>
    <row r="186" spans="2:14" x14ac:dyDescent="0.25">
      <c r="B186" s="186">
        <v>281</v>
      </c>
      <c r="C186" s="2">
        <v>31111</v>
      </c>
      <c r="D186" s="2" t="s">
        <v>64</v>
      </c>
      <c r="E186" s="107">
        <v>110</v>
      </c>
      <c r="F186" s="42">
        <v>0</v>
      </c>
      <c r="G186" s="42">
        <v>18000</v>
      </c>
      <c r="H186" s="42">
        <v>18000</v>
      </c>
      <c r="I186" s="26">
        <f t="shared" si="21"/>
        <v>0</v>
      </c>
      <c r="J186" s="97">
        <f>IFERROR(H185/G185*100,0)</f>
        <v>0</v>
      </c>
      <c r="K186" s="17"/>
      <c r="L186" s="89"/>
      <c r="M186" s="89"/>
      <c r="N186" s="89"/>
    </row>
    <row r="187" spans="2:14" x14ac:dyDescent="0.25">
      <c r="B187" s="2">
        <v>282</v>
      </c>
      <c r="C187" s="2">
        <v>31111</v>
      </c>
      <c r="D187" s="2" t="s">
        <v>64</v>
      </c>
      <c r="E187" s="113">
        <v>110</v>
      </c>
      <c r="F187" s="8">
        <v>61879.62</v>
      </c>
      <c r="G187" s="8">
        <v>11900</v>
      </c>
      <c r="H187" s="8">
        <v>11900</v>
      </c>
      <c r="I187" s="26">
        <f t="shared" si="21"/>
        <v>19.230887326069553</v>
      </c>
      <c r="J187" s="97">
        <f t="shared" si="22"/>
        <v>100</v>
      </c>
      <c r="K187" s="17"/>
      <c r="L187" s="89"/>
      <c r="M187" s="89"/>
      <c r="N187" s="89"/>
    </row>
    <row r="188" spans="2:14" x14ac:dyDescent="0.25">
      <c r="B188" s="2">
        <v>283</v>
      </c>
      <c r="C188" s="2">
        <v>31321</v>
      </c>
      <c r="D188" s="2" t="s">
        <v>139</v>
      </c>
      <c r="E188" s="113">
        <v>110</v>
      </c>
      <c r="F188" s="8">
        <v>10921.72</v>
      </c>
      <c r="G188" s="8">
        <v>2970</v>
      </c>
      <c r="H188" s="8">
        <v>2970</v>
      </c>
      <c r="I188" s="26">
        <f t="shared" si="21"/>
        <v>27.1935189695396</v>
      </c>
      <c r="J188" s="97">
        <f t="shared" si="22"/>
        <v>100</v>
      </c>
      <c r="K188" s="17"/>
      <c r="L188" s="89"/>
      <c r="M188" s="89"/>
      <c r="N188" s="89"/>
    </row>
    <row r="189" spans="2:14" x14ac:dyDescent="0.25">
      <c r="B189" s="2">
        <v>284</v>
      </c>
      <c r="C189" s="2">
        <v>3212</v>
      </c>
      <c r="D189" s="2" t="s">
        <v>140</v>
      </c>
      <c r="E189" s="113">
        <v>110</v>
      </c>
      <c r="F189" s="8">
        <v>2310</v>
      </c>
      <c r="G189" s="8">
        <v>872.04</v>
      </c>
      <c r="H189" s="8">
        <v>872.04</v>
      </c>
      <c r="I189" s="37">
        <f t="shared" si="21"/>
        <v>37.750649350649354</v>
      </c>
      <c r="J189" s="97">
        <f t="shared" si="22"/>
        <v>100</v>
      </c>
      <c r="K189" s="17"/>
    </row>
    <row r="190" spans="2:14" s="90" customFormat="1" x14ac:dyDescent="0.25">
      <c r="E190" s="122"/>
      <c r="F190" s="91"/>
      <c r="G190" s="91"/>
      <c r="H190" s="91"/>
      <c r="I190" s="79"/>
      <c r="J190" s="103"/>
      <c r="K190" s="91"/>
    </row>
    <row r="191" spans="2:14" s="90" customFormat="1" x14ac:dyDescent="0.25">
      <c r="B191" s="196" t="s">
        <v>197</v>
      </c>
      <c r="C191" s="197"/>
      <c r="D191" s="3" t="s">
        <v>198</v>
      </c>
      <c r="E191" s="113"/>
      <c r="F191" s="32"/>
      <c r="G191" s="8"/>
      <c r="H191" s="8"/>
      <c r="I191" s="37">
        <f t="shared" ref="I191:I198" si="23">IFERROR((H191/F191)*100,0)</f>
        <v>0</v>
      </c>
      <c r="J191" s="97">
        <f t="shared" ref="J191:J198" si="24">IFERROR(H191/G191*100,0)</f>
        <v>0</v>
      </c>
      <c r="K191" s="91"/>
    </row>
    <row r="192" spans="2:14" s="90" customFormat="1" x14ac:dyDescent="0.25">
      <c r="B192" s="196" t="s">
        <v>32</v>
      </c>
      <c r="C192" s="197"/>
      <c r="D192" s="3" t="s">
        <v>33</v>
      </c>
      <c r="E192" s="113"/>
      <c r="F192" s="32"/>
      <c r="G192" s="8"/>
      <c r="H192" s="8"/>
      <c r="I192" s="26">
        <f t="shared" si="23"/>
        <v>0</v>
      </c>
      <c r="J192" s="97">
        <f t="shared" si="24"/>
        <v>0</v>
      </c>
      <c r="K192" s="91"/>
    </row>
    <row r="193" spans="2:11" s="90" customFormat="1" x14ac:dyDescent="0.25">
      <c r="B193" s="169" t="s">
        <v>199</v>
      </c>
      <c r="C193" s="92"/>
      <c r="D193" s="170" t="s">
        <v>200</v>
      </c>
      <c r="E193" s="113"/>
      <c r="F193" s="9">
        <f>SUM(F194:F198,F199,F201,F206)</f>
        <v>93383.89</v>
      </c>
      <c r="G193" s="9">
        <f>SUM(G194:G198)</f>
        <v>0</v>
      </c>
      <c r="H193" s="9">
        <f>SUM(H194:H198)</f>
        <v>0</v>
      </c>
      <c r="I193" s="26">
        <f t="shared" si="23"/>
        <v>0</v>
      </c>
      <c r="J193" s="97">
        <f t="shared" si="24"/>
        <v>0</v>
      </c>
      <c r="K193" s="91"/>
    </row>
    <row r="194" spans="2:11" s="90" customFormat="1" x14ac:dyDescent="0.25">
      <c r="B194" s="24" t="s">
        <v>36</v>
      </c>
      <c r="C194" s="24" t="s">
        <v>37</v>
      </c>
      <c r="D194" s="13"/>
      <c r="E194" s="110"/>
      <c r="F194" s="14"/>
      <c r="G194" s="14"/>
      <c r="H194" s="14"/>
      <c r="I194" s="26">
        <f t="shared" si="23"/>
        <v>0</v>
      </c>
      <c r="J194" s="97">
        <f t="shared" si="24"/>
        <v>0</v>
      </c>
      <c r="K194" s="91"/>
    </row>
    <row r="195" spans="2:11" s="90" customFormat="1" x14ac:dyDescent="0.25">
      <c r="B195" s="24"/>
      <c r="C195" s="2">
        <v>3111</v>
      </c>
      <c r="D195" s="2" t="s">
        <v>64</v>
      </c>
      <c r="E195" s="182">
        <v>540099</v>
      </c>
      <c r="F195" s="42">
        <v>51132.81</v>
      </c>
      <c r="G195" s="42">
        <v>0</v>
      </c>
      <c r="H195" s="42">
        <v>0</v>
      </c>
      <c r="I195" s="26">
        <v>0</v>
      </c>
      <c r="J195" s="97">
        <v>0</v>
      </c>
      <c r="K195" s="91"/>
    </row>
    <row r="196" spans="2:11" s="90" customFormat="1" x14ac:dyDescent="0.25">
      <c r="B196" s="2"/>
      <c r="C196" s="2">
        <v>3111</v>
      </c>
      <c r="D196" s="2" t="s">
        <v>64</v>
      </c>
      <c r="E196" s="113">
        <v>110</v>
      </c>
      <c r="F196" s="8">
        <v>0</v>
      </c>
      <c r="G196" s="8">
        <v>0</v>
      </c>
      <c r="H196" s="8">
        <v>0</v>
      </c>
      <c r="I196" s="26">
        <f t="shared" si="23"/>
        <v>0</v>
      </c>
      <c r="J196" s="97">
        <f t="shared" si="24"/>
        <v>0</v>
      </c>
      <c r="K196" s="91"/>
    </row>
    <row r="197" spans="2:11" s="90" customFormat="1" x14ac:dyDescent="0.25">
      <c r="B197" s="2"/>
      <c r="C197" s="2">
        <v>3111</v>
      </c>
      <c r="D197" s="2" t="s">
        <v>64</v>
      </c>
      <c r="E197" s="113">
        <v>190062</v>
      </c>
      <c r="F197" s="8">
        <v>0</v>
      </c>
      <c r="G197" s="8">
        <v>0</v>
      </c>
      <c r="H197" s="8">
        <v>0</v>
      </c>
      <c r="I197" s="26">
        <f t="shared" si="23"/>
        <v>0</v>
      </c>
      <c r="J197" s="97">
        <f t="shared" si="24"/>
        <v>0</v>
      </c>
      <c r="K197" s="91"/>
    </row>
    <row r="198" spans="2:11" s="90" customFormat="1" x14ac:dyDescent="0.25">
      <c r="B198" s="2"/>
      <c r="C198" s="2">
        <v>3111</v>
      </c>
      <c r="D198" s="2" t="s">
        <v>201</v>
      </c>
      <c r="E198" s="113">
        <v>121</v>
      </c>
      <c r="F198" s="8">
        <v>19968.75</v>
      </c>
      <c r="G198" s="8">
        <v>0</v>
      </c>
      <c r="H198" s="8">
        <v>0</v>
      </c>
      <c r="I198" s="37">
        <f t="shared" si="23"/>
        <v>0</v>
      </c>
      <c r="J198" s="97">
        <f t="shared" si="24"/>
        <v>0</v>
      </c>
      <c r="K198" s="91"/>
    </row>
    <row r="199" spans="2:11" s="90" customFormat="1" x14ac:dyDescent="0.25">
      <c r="B199" s="2"/>
      <c r="C199" s="2">
        <v>31219</v>
      </c>
      <c r="D199" s="2" t="s">
        <v>65</v>
      </c>
      <c r="E199" s="113"/>
      <c r="F199" s="32">
        <f>F200</f>
        <v>9000</v>
      </c>
      <c r="G199" s="8">
        <v>0</v>
      </c>
      <c r="H199" s="8">
        <v>0</v>
      </c>
      <c r="I199" s="26">
        <f t="shared" ref="I199:I207" si="25">IFERROR((H199/F199)*100,0)</f>
        <v>0</v>
      </c>
      <c r="J199" s="97">
        <f t="shared" ref="J199:J207" si="26">IFERROR(H199/G199*100,0)</f>
        <v>0</v>
      </c>
      <c r="K199" s="91"/>
    </row>
    <row r="200" spans="2:11" s="90" customFormat="1" x14ac:dyDescent="0.25">
      <c r="B200" s="2"/>
      <c r="C200" s="2">
        <v>31219</v>
      </c>
      <c r="D200" s="2" t="s">
        <v>65</v>
      </c>
      <c r="E200" s="113">
        <v>110</v>
      </c>
      <c r="F200" s="8">
        <v>9000</v>
      </c>
      <c r="G200" s="8">
        <v>0</v>
      </c>
      <c r="H200" s="8">
        <v>0</v>
      </c>
      <c r="I200" s="26">
        <f t="shared" si="25"/>
        <v>0</v>
      </c>
      <c r="J200" s="97">
        <f t="shared" si="26"/>
        <v>0</v>
      </c>
      <c r="K200" s="91"/>
    </row>
    <row r="201" spans="2:11" s="90" customFormat="1" x14ac:dyDescent="0.25">
      <c r="B201" s="2"/>
      <c r="C201" s="2">
        <v>31321</v>
      </c>
      <c r="D201" s="2" t="s">
        <v>202</v>
      </c>
      <c r="E201" s="113"/>
      <c r="F201" s="8">
        <f>SUM(F202:F205)</f>
        <v>11731.810000000001</v>
      </c>
      <c r="G201" s="8">
        <v>0</v>
      </c>
      <c r="H201" s="8">
        <v>0</v>
      </c>
      <c r="I201" s="26">
        <f t="shared" si="25"/>
        <v>0</v>
      </c>
      <c r="J201" s="97">
        <f>IFERROR(H201/G206*100,0)</f>
        <v>0</v>
      </c>
      <c r="K201" s="91"/>
    </row>
    <row r="202" spans="2:11" s="90" customFormat="1" x14ac:dyDescent="0.25">
      <c r="B202" s="2"/>
      <c r="C202" s="2">
        <v>31321</v>
      </c>
      <c r="D202" s="2" t="s">
        <v>202</v>
      </c>
      <c r="E202" s="113">
        <v>110</v>
      </c>
      <c r="F202" s="8">
        <v>1747.97</v>
      </c>
      <c r="G202" s="8">
        <v>0</v>
      </c>
      <c r="H202" s="8">
        <v>0</v>
      </c>
      <c r="I202" s="26">
        <f t="shared" si="25"/>
        <v>0</v>
      </c>
      <c r="J202" s="97">
        <f t="shared" ref="J202:J206" si="27">IFERROR(H202/G207*100,0)</f>
        <v>0</v>
      </c>
      <c r="K202" s="91"/>
    </row>
    <row r="203" spans="2:11" s="90" customFormat="1" x14ac:dyDescent="0.25">
      <c r="B203" s="2"/>
      <c r="C203" s="2">
        <v>31321</v>
      </c>
      <c r="D203" s="2" t="s">
        <v>202</v>
      </c>
      <c r="E203" s="113">
        <v>540099</v>
      </c>
      <c r="F203" s="8">
        <v>4879.13</v>
      </c>
      <c r="G203" s="8">
        <v>0</v>
      </c>
      <c r="H203" s="8">
        <v>0</v>
      </c>
      <c r="I203" s="26">
        <f t="shared" si="25"/>
        <v>0</v>
      </c>
      <c r="J203" s="97">
        <f t="shared" si="27"/>
        <v>0</v>
      </c>
      <c r="K203" s="91"/>
    </row>
    <row r="204" spans="2:11" s="90" customFormat="1" x14ac:dyDescent="0.25">
      <c r="B204" s="2"/>
      <c r="C204" s="2">
        <v>31321</v>
      </c>
      <c r="D204" s="2" t="s">
        <v>202</v>
      </c>
      <c r="E204" s="113">
        <v>51038</v>
      </c>
      <c r="F204" s="8">
        <v>5104.71</v>
      </c>
      <c r="G204" s="8">
        <v>0</v>
      </c>
      <c r="H204" s="8">
        <v>0</v>
      </c>
      <c r="I204" s="26">
        <f t="shared" si="25"/>
        <v>0</v>
      </c>
      <c r="J204" s="97">
        <f t="shared" si="27"/>
        <v>0</v>
      </c>
      <c r="K204" s="91"/>
    </row>
    <row r="205" spans="2:11" s="90" customFormat="1" x14ac:dyDescent="0.25">
      <c r="B205" s="2"/>
      <c r="C205" s="2">
        <v>31321</v>
      </c>
      <c r="D205" s="2" t="s">
        <v>202</v>
      </c>
      <c r="E205" s="113">
        <v>190062</v>
      </c>
      <c r="F205" s="8">
        <v>0</v>
      </c>
      <c r="G205" s="8">
        <v>0</v>
      </c>
      <c r="H205" s="8">
        <v>0</v>
      </c>
      <c r="I205" s="26">
        <f t="shared" si="25"/>
        <v>0</v>
      </c>
      <c r="J205" s="97">
        <f t="shared" si="27"/>
        <v>0</v>
      </c>
      <c r="K205" s="91"/>
    </row>
    <row r="206" spans="2:11" s="90" customFormat="1" x14ac:dyDescent="0.25">
      <c r="B206" s="2"/>
      <c r="C206" s="2">
        <v>32121</v>
      </c>
      <c r="D206" s="2" t="s">
        <v>67</v>
      </c>
      <c r="E206" s="113"/>
      <c r="F206" s="8">
        <f>F207</f>
        <v>1550.52</v>
      </c>
      <c r="G206" s="8">
        <v>0</v>
      </c>
      <c r="H206" s="8">
        <v>0</v>
      </c>
      <c r="I206" s="26">
        <f t="shared" si="25"/>
        <v>0</v>
      </c>
      <c r="J206" s="97">
        <f t="shared" si="27"/>
        <v>0</v>
      </c>
      <c r="K206" s="91"/>
    </row>
    <row r="207" spans="2:11" s="90" customFormat="1" x14ac:dyDescent="0.25">
      <c r="B207" s="2"/>
      <c r="C207" s="2">
        <v>32121</v>
      </c>
      <c r="D207" s="2" t="s">
        <v>67</v>
      </c>
      <c r="E207" s="113">
        <v>110</v>
      </c>
      <c r="F207" s="8">
        <v>1550.52</v>
      </c>
      <c r="G207" s="8">
        <v>0</v>
      </c>
      <c r="H207" s="8">
        <v>0</v>
      </c>
      <c r="I207" s="37">
        <f t="shared" si="25"/>
        <v>0</v>
      </c>
      <c r="J207" s="97">
        <f t="shared" si="26"/>
        <v>0</v>
      </c>
      <c r="K207" s="91"/>
    </row>
    <row r="208" spans="2:11" s="90" customFormat="1" x14ac:dyDescent="0.25">
      <c r="E208" s="122"/>
      <c r="F208" s="91"/>
      <c r="G208" s="91"/>
      <c r="H208" s="91"/>
      <c r="I208" s="79"/>
      <c r="J208" s="103"/>
      <c r="K208" s="91"/>
    </row>
    <row r="209" spans="2:11" s="90" customFormat="1" x14ac:dyDescent="0.25">
      <c r="B209" s="196" t="s">
        <v>197</v>
      </c>
      <c r="C209" s="197"/>
      <c r="D209" s="3" t="s">
        <v>198</v>
      </c>
      <c r="E209" s="113"/>
      <c r="F209" s="32"/>
      <c r="G209" s="8"/>
      <c r="H209" s="8"/>
      <c r="I209" s="37">
        <f t="shared" ref="I209:I213" si="28">IFERROR((H209/F209)*100,0)</f>
        <v>0</v>
      </c>
      <c r="J209" s="97">
        <f t="shared" ref="J209:J213" si="29">IFERROR(H209/G209*100,0)</f>
        <v>0</v>
      </c>
      <c r="K209" s="91"/>
    </row>
    <row r="210" spans="2:11" s="90" customFormat="1" x14ac:dyDescent="0.25">
      <c r="B210" s="196" t="s">
        <v>32</v>
      </c>
      <c r="C210" s="197"/>
      <c r="D210" s="3" t="s">
        <v>33</v>
      </c>
      <c r="E210" s="113"/>
      <c r="F210" s="32"/>
      <c r="G210" s="8"/>
      <c r="H210" s="8"/>
      <c r="I210" s="26">
        <f t="shared" si="28"/>
        <v>0</v>
      </c>
      <c r="J210" s="97">
        <f t="shared" si="29"/>
        <v>0</v>
      </c>
      <c r="K210" s="91"/>
    </row>
    <row r="211" spans="2:11" s="90" customFormat="1" x14ac:dyDescent="0.25">
      <c r="B211" s="169" t="s">
        <v>203</v>
      </c>
      <c r="C211" s="92"/>
      <c r="D211" s="170" t="s">
        <v>204</v>
      </c>
      <c r="E211" s="113"/>
      <c r="F211" s="9">
        <f>SUM(F213:F216)</f>
        <v>6200.78</v>
      </c>
      <c r="G211" s="9">
        <v>0</v>
      </c>
      <c r="H211" s="9">
        <v>0</v>
      </c>
      <c r="I211" s="26">
        <f t="shared" si="28"/>
        <v>0</v>
      </c>
      <c r="J211" s="97">
        <f t="shared" si="29"/>
        <v>0</v>
      </c>
      <c r="K211" s="91"/>
    </row>
    <row r="212" spans="2:11" s="90" customFormat="1" x14ac:dyDescent="0.25">
      <c r="B212" s="168" t="s">
        <v>36</v>
      </c>
      <c r="C212" s="177" t="s">
        <v>37</v>
      </c>
      <c r="D212" s="170"/>
      <c r="E212" s="113"/>
      <c r="F212" s="9"/>
      <c r="G212" s="9"/>
      <c r="H212" s="9"/>
      <c r="I212" s="26"/>
      <c r="J212" s="97"/>
      <c r="K212" s="91"/>
    </row>
    <row r="213" spans="2:11" s="90" customFormat="1" x14ac:dyDescent="0.25">
      <c r="B213" s="172"/>
      <c r="C213" s="172">
        <v>42211</v>
      </c>
      <c r="D213" s="172" t="s">
        <v>81</v>
      </c>
      <c r="E213" s="173">
        <v>540158</v>
      </c>
      <c r="F213" s="174">
        <v>6200.78</v>
      </c>
      <c r="G213" s="174">
        <v>0</v>
      </c>
      <c r="H213" s="174">
        <v>0</v>
      </c>
      <c r="I213" s="26">
        <f t="shared" si="28"/>
        <v>0</v>
      </c>
      <c r="J213" s="97">
        <f t="shared" si="29"/>
        <v>0</v>
      </c>
      <c r="K213" s="91"/>
    </row>
    <row r="214" spans="2:11" s="90" customFormat="1" x14ac:dyDescent="0.25">
      <c r="E214" s="122"/>
      <c r="F214" s="91"/>
      <c r="G214" s="91"/>
      <c r="H214" s="91"/>
      <c r="I214" s="79"/>
      <c r="J214" s="103"/>
      <c r="K214" s="91"/>
    </row>
    <row r="215" spans="2:11" x14ac:dyDescent="0.25">
      <c r="B215" s="90"/>
      <c r="C215" s="90"/>
      <c r="D215" s="90"/>
      <c r="E215" s="122"/>
      <c r="F215" s="91"/>
      <c r="G215" s="91"/>
      <c r="H215" s="91"/>
      <c r="I215" s="79"/>
      <c r="J215" s="103"/>
      <c r="K215" s="17"/>
    </row>
    <row r="216" spans="2:11" x14ac:dyDescent="0.25">
      <c r="B216" s="196" t="s">
        <v>155</v>
      </c>
      <c r="C216" s="197"/>
      <c r="D216" s="36" t="s">
        <v>141</v>
      </c>
      <c r="E216" s="36"/>
      <c r="F216" s="16"/>
      <c r="G216" s="16">
        <f>SUM(G218,G237)</f>
        <v>494173.11</v>
      </c>
      <c r="H216" s="16">
        <f>SUM(H218,H237)</f>
        <v>371599.85</v>
      </c>
      <c r="I216" s="16">
        <f t="shared" si="21"/>
        <v>0</v>
      </c>
      <c r="J216" s="102">
        <f t="shared" si="22"/>
        <v>75.196291032508839</v>
      </c>
      <c r="K216" s="17"/>
    </row>
    <row r="217" spans="2:11" x14ac:dyDescent="0.25">
      <c r="B217" s="196" t="s">
        <v>32</v>
      </c>
      <c r="C217" s="197"/>
      <c r="D217" s="36" t="s">
        <v>33</v>
      </c>
      <c r="E217" s="116"/>
      <c r="F217" s="15"/>
      <c r="G217" s="15"/>
      <c r="H217" s="15"/>
      <c r="I217" s="14">
        <f t="shared" si="21"/>
        <v>0</v>
      </c>
      <c r="J217" s="102">
        <f t="shared" si="22"/>
        <v>0</v>
      </c>
      <c r="K217" s="17"/>
    </row>
    <row r="218" spans="2:11" x14ac:dyDescent="0.25">
      <c r="B218" s="64" t="s">
        <v>182</v>
      </c>
      <c r="C218" s="65"/>
      <c r="D218" s="36" t="s">
        <v>142</v>
      </c>
      <c r="E218" s="116"/>
      <c r="F218" s="16">
        <f>SUM(F219:F223,F224,F227,F234)</f>
        <v>105232.14</v>
      </c>
      <c r="G218" s="16">
        <f>SUM(G220:G223,G224,G227,G234)</f>
        <v>448155.51999999996</v>
      </c>
      <c r="H218" s="16">
        <f>SUM(H220:H223,H224,H227,H234)</f>
        <v>326800.02999999997</v>
      </c>
      <c r="I218" s="14">
        <f t="shared" si="21"/>
        <v>310.55153872191516</v>
      </c>
      <c r="J218" s="102">
        <f t="shared" si="22"/>
        <v>72.921121221490253</v>
      </c>
      <c r="K218" s="17"/>
    </row>
    <row r="219" spans="2:11" x14ac:dyDescent="0.25">
      <c r="B219" s="168" t="s">
        <v>36</v>
      </c>
      <c r="C219" s="177" t="s">
        <v>37</v>
      </c>
      <c r="D219" s="170"/>
      <c r="E219" s="113"/>
      <c r="F219" s="9"/>
      <c r="G219" s="9"/>
      <c r="H219" s="9"/>
      <c r="I219" s="26"/>
      <c r="J219" s="97"/>
      <c r="K219" s="17"/>
    </row>
    <row r="220" spans="2:11" x14ac:dyDescent="0.25">
      <c r="B220" s="2">
        <v>2921</v>
      </c>
      <c r="C220" s="2">
        <v>31111</v>
      </c>
      <c r="D220" s="2" t="s">
        <v>64</v>
      </c>
      <c r="E220" s="121">
        <v>540099</v>
      </c>
      <c r="F220" s="8">
        <v>22050.01</v>
      </c>
      <c r="G220" s="8">
        <v>155482.37</v>
      </c>
      <c r="H220" s="8">
        <v>155482.37</v>
      </c>
      <c r="I220" s="26">
        <f t="shared" si="21"/>
        <v>705.13514506342631</v>
      </c>
      <c r="J220" s="97">
        <f t="shared" si="22"/>
        <v>100</v>
      </c>
      <c r="K220" s="17"/>
    </row>
    <row r="221" spans="2:11" x14ac:dyDescent="0.25">
      <c r="B221" s="2">
        <v>2923</v>
      </c>
      <c r="C221" s="2">
        <v>31111</v>
      </c>
      <c r="D221" s="2" t="s">
        <v>64</v>
      </c>
      <c r="E221" s="121">
        <v>190062</v>
      </c>
      <c r="F221" s="8">
        <v>22800</v>
      </c>
      <c r="G221" s="8">
        <v>172833.93</v>
      </c>
      <c r="H221" s="8">
        <v>0</v>
      </c>
      <c r="I221" s="26">
        <f t="shared" si="21"/>
        <v>0</v>
      </c>
      <c r="J221" s="97">
        <f t="shared" si="22"/>
        <v>0</v>
      </c>
      <c r="K221" s="17"/>
    </row>
    <row r="222" spans="2:11" x14ac:dyDescent="0.25">
      <c r="B222" s="2">
        <v>2924</v>
      </c>
      <c r="C222" s="2">
        <v>31111</v>
      </c>
      <c r="D222" s="2" t="s">
        <v>183</v>
      </c>
      <c r="E222" s="121">
        <v>540099</v>
      </c>
      <c r="F222" s="8">
        <v>0</v>
      </c>
      <c r="G222" s="8">
        <v>32125</v>
      </c>
      <c r="H222" s="8">
        <v>32125</v>
      </c>
      <c r="I222" s="26">
        <f t="shared" si="21"/>
        <v>0</v>
      </c>
      <c r="J222" s="97">
        <f t="shared" si="22"/>
        <v>100</v>
      </c>
      <c r="K222" s="17"/>
    </row>
    <row r="223" spans="2:11" x14ac:dyDescent="0.25">
      <c r="B223" s="2">
        <v>2926</v>
      </c>
      <c r="C223" s="2">
        <v>31111</v>
      </c>
      <c r="D223" s="2" t="s">
        <v>184</v>
      </c>
      <c r="E223" s="121">
        <v>195062</v>
      </c>
      <c r="F223" s="8">
        <v>29549.99</v>
      </c>
      <c r="G223" s="8">
        <v>0</v>
      </c>
      <c r="H223" s="8">
        <v>68951.56</v>
      </c>
      <c r="I223" s="26">
        <f t="shared" si="21"/>
        <v>233.33869148517476</v>
      </c>
      <c r="J223" s="97">
        <f t="shared" si="22"/>
        <v>0</v>
      </c>
      <c r="K223" s="17"/>
    </row>
    <row r="224" spans="2:11" x14ac:dyDescent="0.25">
      <c r="B224" s="2"/>
      <c r="C224" s="2">
        <v>3121</v>
      </c>
      <c r="D224" s="2" t="s">
        <v>65</v>
      </c>
      <c r="E224" s="121"/>
      <c r="F224" s="8">
        <f>SUM(F225:F226)</f>
        <v>15900</v>
      </c>
      <c r="G224" s="8">
        <f>G226</f>
        <v>16500</v>
      </c>
      <c r="H224" s="8">
        <f>H226</f>
        <v>16500</v>
      </c>
      <c r="I224" s="26">
        <f t="shared" si="21"/>
        <v>103.77358490566037</v>
      </c>
      <c r="J224" s="97">
        <f t="shared" si="22"/>
        <v>100</v>
      </c>
      <c r="K224" s="17"/>
    </row>
    <row r="225" spans="2:18" x14ac:dyDescent="0.25">
      <c r="B225" s="2"/>
      <c r="C225" s="2">
        <v>31219</v>
      </c>
      <c r="D225" s="2" t="s">
        <v>65</v>
      </c>
      <c r="E225" s="121">
        <v>110</v>
      </c>
      <c r="F225" s="8">
        <v>15900</v>
      </c>
      <c r="G225" s="8">
        <v>0</v>
      </c>
      <c r="H225" s="8">
        <v>0</v>
      </c>
      <c r="I225" s="26">
        <f t="shared" si="21"/>
        <v>0</v>
      </c>
      <c r="J225" s="97">
        <f t="shared" si="22"/>
        <v>0</v>
      </c>
      <c r="K225" s="17"/>
    </row>
    <row r="226" spans="2:18" x14ac:dyDescent="0.25">
      <c r="B226" s="2">
        <v>2931</v>
      </c>
      <c r="C226" s="2">
        <v>31219</v>
      </c>
      <c r="D226" s="2" t="s">
        <v>65</v>
      </c>
      <c r="E226" s="121">
        <v>540099</v>
      </c>
      <c r="F226" s="8">
        <v>0</v>
      </c>
      <c r="G226" s="8">
        <v>16500</v>
      </c>
      <c r="H226" s="8">
        <v>16500</v>
      </c>
      <c r="I226" s="26">
        <f t="shared" si="21"/>
        <v>0</v>
      </c>
      <c r="J226" s="97">
        <f t="shared" si="22"/>
        <v>100</v>
      </c>
      <c r="K226" s="17"/>
    </row>
    <row r="227" spans="2:18" x14ac:dyDescent="0.25">
      <c r="B227" s="2">
        <v>294</v>
      </c>
      <c r="C227" s="2">
        <v>3132</v>
      </c>
      <c r="D227" s="2" t="s">
        <v>143</v>
      </c>
      <c r="E227" s="121"/>
      <c r="F227" s="8">
        <f>SUM(F228:F233)</f>
        <v>12276.02</v>
      </c>
      <c r="G227" s="8">
        <f>SUM(G229:G233)</f>
        <v>59472.979999999996</v>
      </c>
      <c r="H227" s="8">
        <f>SUM(H229:H233)</f>
        <v>42332.36</v>
      </c>
      <c r="I227" s="26">
        <f t="shared" si="21"/>
        <v>344.83782203026709</v>
      </c>
      <c r="J227" s="97">
        <f t="shared" si="22"/>
        <v>71.17914723627436</v>
      </c>
      <c r="K227" s="17"/>
    </row>
    <row r="228" spans="2:18" x14ac:dyDescent="0.25">
      <c r="B228" s="2"/>
      <c r="C228" s="2">
        <v>31321</v>
      </c>
      <c r="D228" s="2" t="s">
        <v>144</v>
      </c>
      <c r="E228" s="121">
        <v>110</v>
      </c>
      <c r="F228" s="8">
        <v>0</v>
      </c>
      <c r="G228" s="8">
        <v>0</v>
      </c>
      <c r="H228" s="8">
        <v>0</v>
      </c>
      <c r="I228" s="26">
        <f t="shared" si="21"/>
        <v>0</v>
      </c>
      <c r="J228" s="97">
        <f t="shared" si="22"/>
        <v>0</v>
      </c>
      <c r="K228" s="17"/>
    </row>
    <row r="229" spans="2:18" x14ac:dyDescent="0.25">
      <c r="B229" s="2">
        <v>2941</v>
      </c>
      <c r="C229" s="2">
        <v>31321</v>
      </c>
      <c r="D229" s="2" t="s">
        <v>144</v>
      </c>
      <c r="E229" s="121">
        <v>540099</v>
      </c>
      <c r="F229" s="8">
        <v>4158.0200000000004</v>
      </c>
      <c r="G229" s="8">
        <v>25654.66</v>
      </c>
      <c r="H229" s="8">
        <v>8514.0400000000009</v>
      </c>
      <c r="I229" s="26">
        <f t="shared" si="21"/>
        <v>204.76188185723015</v>
      </c>
      <c r="J229" s="97">
        <f t="shared" si="22"/>
        <v>33.187109086614285</v>
      </c>
      <c r="K229" s="17"/>
    </row>
    <row r="230" spans="2:18" x14ac:dyDescent="0.25">
      <c r="B230" s="2">
        <v>2942</v>
      </c>
      <c r="C230" s="2">
        <v>31321</v>
      </c>
      <c r="D230" s="2" t="s">
        <v>145</v>
      </c>
      <c r="E230" s="121">
        <v>51038</v>
      </c>
      <c r="F230" s="8">
        <v>0</v>
      </c>
      <c r="G230" s="8">
        <v>0</v>
      </c>
      <c r="H230" s="8">
        <v>17140.62</v>
      </c>
      <c r="I230" s="26">
        <f t="shared" si="21"/>
        <v>0</v>
      </c>
      <c r="J230" s="97">
        <f t="shared" si="22"/>
        <v>0</v>
      </c>
      <c r="K230" s="17"/>
    </row>
    <row r="231" spans="2:18" x14ac:dyDescent="0.25">
      <c r="B231" s="2">
        <v>2943</v>
      </c>
      <c r="C231" s="2">
        <v>31321</v>
      </c>
      <c r="D231" s="2" t="s">
        <v>144</v>
      </c>
      <c r="E231" s="121">
        <v>190062</v>
      </c>
      <c r="F231" s="8">
        <v>8118</v>
      </c>
      <c r="G231" s="8">
        <v>28517.68</v>
      </c>
      <c r="H231" s="8">
        <v>0</v>
      </c>
      <c r="I231" s="26">
        <f t="shared" si="21"/>
        <v>0</v>
      </c>
      <c r="J231" s="97">
        <f t="shared" si="22"/>
        <v>0</v>
      </c>
      <c r="K231" s="17"/>
    </row>
    <row r="232" spans="2:18" x14ac:dyDescent="0.25">
      <c r="B232" s="2">
        <v>2945</v>
      </c>
      <c r="C232" s="2">
        <v>31321</v>
      </c>
      <c r="D232" s="2" t="s">
        <v>146</v>
      </c>
      <c r="E232" s="121">
        <v>540099</v>
      </c>
      <c r="F232" s="8">
        <v>0</v>
      </c>
      <c r="G232" s="8">
        <v>5300.64</v>
      </c>
      <c r="H232" s="8">
        <v>5300.64</v>
      </c>
      <c r="I232" s="26">
        <f t="shared" si="21"/>
        <v>0</v>
      </c>
      <c r="J232" s="97">
        <f t="shared" si="22"/>
        <v>100</v>
      </c>
      <c r="K232" s="17"/>
    </row>
    <row r="233" spans="2:18" x14ac:dyDescent="0.25">
      <c r="B233" s="2">
        <v>2946</v>
      </c>
      <c r="C233" s="2">
        <v>31321</v>
      </c>
      <c r="D233" s="2" t="s">
        <v>146</v>
      </c>
      <c r="E233" s="121">
        <v>195062</v>
      </c>
      <c r="F233" s="8">
        <v>0</v>
      </c>
      <c r="G233" s="8">
        <v>0</v>
      </c>
      <c r="H233" s="8">
        <v>11377.06</v>
      </c>
      <c r="I233" s="26">
        <f t="shared" si="21"/>
        <v>0</v>
      </c>
      <c r="J233" s="97">
        <f t="shared" si="22"/>
        <v>0</v>
      </c>
      <c r="K233" s="17"/>
    </row>
    <row r="234" spans="2:18" x14ac:dyDescent="0.25">
      <c r="B234" s="2">
        <v>295</v>
      </c>
      <c r="C234" s="2">
        <v>3212</v>
      </c>
      <c r="D234" s="2" t="s">
        <v>147</v>
      </c>
      <c r="E234" s="121">
        <v>110</v>
      </c>
      <c r="F234" s="8">
        <v>2656.12</v>
      </c>
      <c r="G234" s="8">
        <v>11741.24</v>
      </c>
      <c r="H234" s="8">
        <v>11408.74</v>
      </c>
      <c r="I234" s="26">
        <f t="shared" si="21"/>
        <v>429.52652741593005</v>
      </c>
      <c r="J234" s="97">
        <f t="shared" si="22"/>
        <v>97.168101495242411</v>
      </c>
      <c r="K234" s="17"/>
    </row>
    <row r="235" spans="2:18" x14ac:dyDescent="0.25">
      <c r="B235" s="196" t="s">
        <v>155</v>
      </c>
      <c r="C235" s="197"/>
      <c r="D235" s="36" t="s">
        <v>141</v>
      </c>
      <c r="E235" s="121"/>
      <c r="F235" s="8"/>
      <c r="G235" s="8"/>
      <c r="H235" s="8"/>
      <c r="I235" s="26">
        <f t="shared" si="21"/>
        <v>0</v>
      </c>
      <c r="J235" s="97">
        <f t="shared" si="22"/>
        <v>0</v>
      </c>
      <c r="K235" s="17"/>
    </row>
    <row r="236" spans="2:18" x14ac:dyDescent="0.25">
      <c r="B236" s="196" t="s">
        <v>32</v>
      </c>
      <c r="C236" s="197"/>
      <c r="D236" s="13" t="s">
        <v>33</v>
      </c>
      <c r="E236" s="121"/>
      <c r="F236" s="8"/>
      <c r="G236" s="8"/>
      <c r="H236" s="8"/>
      <c r="I236" s="26">
        <f t="shared" si="21"/>
        <v>0</v>
      </c>
      <c r="J236" s="97">
        <f t="shared" si="22"/>
        <v>0</v>
      </c>
      <c r="K236" s="17"/>
      <c r="R236" t="s">
        <v>194</v>
      </c>
    </row>
    <row r="237" spans="2:18" x14ac:dyDescent="0.25">
      <c r="B237" s="152" t="s">
        <v>182</v>
      </c>
      <c r="C237" s="153"/>
      <c r="D237" s="13" t="s">
        <v>185</v>
      </c>
      <c r="E237" s="3"/>
      <c r="F237" s="9">
        <f>SUM(F238:F242)</f>
        <v>60188.91</v>
      </c>
      <c r="G237" s="9">
        <f>G242</f>
        <v>46017.59</v>
      </c>
      <c r="H237" s="9">
        <f>H242</f>
        <v>44799.82</v>
      </c>
      <c r="I237" s="26">
        <f t="shared" si="21"/>
        <v>74.432017459694805</v>
      </c>
      <c r="J237" s="97">
        <f t="shared" si="22"/>
        <v>97.353685840566627</v>
      </c>
      <c r="K237" s="17"/>
    </row>
    <row r="238" spans="2:18" x14ac:dyDescent="0.25">
      <c r="B238" s="168" t="s">
        <v>36</v>
      </c>
      <c r="C238" s="177" t="s">
        <v>37</v>
      </c>
      <c r="D238" s="170"/>
      <c r="E238" s="113"/>
      <c r="F238" s="9"/>
      <c r="G238" s="9"/>
      <c r="H238" s="9"/>
      <c r="I238" s="26"/>
      <c r="J238" s="97"/>
      <c r="K238" s="17"/>
    </row>
    <row r="239" spans="2:18" x14ac:dyDescent="0.25">
      <c r="B239" s="183"/>
      <c r="C239" s="184">
        <v>32111</v>
      </c>
      <c r="D239" s="185" t="s">
        <v>39</v>
      </c>
      <c r="E239" s="133">
        <v>540219</v>
      </c>
      <c r="F239" s="30">
        <v>8094.96</v>
      </c>
      <c r="G239" s="30">
        <v>0</v>
      </c>
      <c r="H239" s="30">
        <v>0</v>
      </c>
      <c r="I239" s="26">
        <v>0</v>
      </c>
      <c r="J239" s="97">
        <f t="shared" si="22"/>
        <v>0</v>
      </c>
      <c r="K239" s="17"/>
    </row>
    <row r="240" spans="2:18" x14ac:dyDescent="0.25">
      <c r="B240" s="2"/>
      <c r="C240" s="2">
        <v>3213</v>
      </c>
      <c r="D240" s="41" t="s">
        <v>196</v>
      </c>
      <c r="E240" s="133">
        <v>540219</v>
      </c>
      <c r="F240" s="171">
        <v>18128.400000000001</v>
      </c>
      <c r="G240" s="171">
        <v>0</v>
      </c>
      <c r="H240" s="171">
        <v>0</v>
      </c>
      <c r="I240" s="26">
        <f>IFERROR((H240/F240)*100,0)</f>
        <v>0</v>
      </c>
      <c r="J240" s="97">
        <f t="shared" si="22"/>
        <v>0</v>
      </c>
      <c r="K240" s="17"/>
    </row>
    <row r="241" spans="2:11" x14ac:dyDescent="0.25">
      <c r="B241" s="2"/>
      <c r="C241" s="2">
        <v>32149</v>
      </c>
      <c r="D241" s="41" t="s">
        <v>72</v>
      </c>
      <c r="E241" s="133">
        <v>540219</v>
      </c>
      <c r="F241" s="171">
        <v>33965.550000000003</v>
      </c>
      <c r="G241" s="171">
        <v>0</v>
      </c>
      <c r="H241" s="171">
        <v>0</v>
      </c>
      <c r="I241" s="26">
        <f t="shared" si="21"/>
        <v>0</v>
      </c>
      <c r="J241" s="97">
        <f t="shared" si="22"/>
        <v>0</v>
      </c>
      <c r="K241" s="17"/>
    </row>
    <row r="242" spans="2:11" x14ac:dyDescent="0.25">
      <c r="B242" s="2">
        <v>299</v>
      </c>
      <c r="C242" s="2">
        <v>32999</v>
      </c>
      <c r="D242" s="41" t="s">
        <v>80</v>
      </c>
      <c r="E242" s="107">
        <v>42034</v>
      </c>
      <c r="F242" s="42">
        <v>0</v>
      </c>
      <c r="G242" s="106">
        <v>46017.59</v>
      </c>
      <c r="H242" s="106">
        <v>44799.82</v>
      </c>
      <c r="I242" s="26">
        <f t="shared" si="21"/>
        <v>0</v>
      </c>
      <c r="J242" s="97">
        <f t="shared" si="22"/>
        <v>97.353685840566627</v>
      </c>
    </row>
    <row r="243" spans="2:11" x14ac:dyDescent="0.25">
      <c r="B243" s="2"/>
      <c r="C243" s="2"/>
      <c r="D243" s="36" t="s">
        <v>107</v>
      </c>
      <c r="E243" s="121"/>
      <c r="F243" s="9">
        <f>SUM(F9,F41,F48,F59)</f>
        <v>7548522.2899999991</v>
      </c>
      <c r="G243" s="160">
        <f>SUM(G9,G59)</f>
        <v>6854542.1900000004</v>
      </c>
      <c r="H243" s="160">
        <f>SUM(H9,H59)</f>
        <v>7145389.4800000004</v>
      </c>
      <c r="I243" s="26">
        <f t="shared" si="21"/>
        <v>94.659447312832938</v>
      </c>
      <c r="J243" s="97">
        <f>IFERROR(H243/G243*100,0)</f>
        <v>104.24313224629813</v>
      </c>
    </row>
    <row r="244" spans="2:11" x14ac:dyDescent="0.25">
      <c r="B244" s="2"/>
      <c r="C244" s="2"/>
      <c r="D244" s="3" t="s">
        <v>108</v>
      </c>
      <c r="E244" s="121"/>
      <c r="F244" s="9">
        <f>SUM(F69,F76,F86,F149,F160,F170,F178)</f>
        <v>805085.84000000008</v>
      </c>
      <c r="G244" s="9">
        <f>SUM(G69,G76,G86,G149,G160,G170,G178)</f>
        <v>919492.44</v>
      </c>
      <c r="H244" s="9">
        <f>SUM(H69,H76,H86,H149,H160,H170,H178)</f>
        <v>920960.71999999986</v>
      </c>
      <c r="I244" s="26">
        <f t="shared" si="21"/>
        <v>114.39286026940924</v>
      </c>
      <c r="J244" s="97">
        <f>IFERROR(H244/G244*100,0)</f>
        <v>100.15968374900395</v>
      </c>
    </row>
    <row r="245" spans="2:11" x14ac:dyDescent="0.25">
      <c r="B245" s="2"/>
      <c r="C245" s="2"/>
      <c r="D245" s="3" t="s">
        <v>149</v>
      </c>
      <c r="E245" s="121"/>
      <c r="F245" s="9">
        <f>F184</f>
        <v>75111.34</v>
      </c>
      <c r="G245" s="9">
        <f>G184</f>
        <v>33742.04</v>
      </c>
      <c r="H245" s="9">
        <f>H184</f>
        <v>33742.04</v>
      </c>
      <c r="I245" s="26">
        <f t="shared" si="21"/>
        <v>44.922697424916137</v>
      </c>
      <c r="J245" s="97">
        <f>IFERROR(H245/G245*100,0)</f>
        <v>100</v>
      </c>
    </row>
    <row r="246" spans="2:11" x14ac:dyDescent="0.25">
      <c r="B246" s="2"/>
      <c r="C246" s="2"/>
      <c r="D246" s="3" t="s">
        <v>212</v>
      </c>
      <c r="E246" s="121"/>
      <c r="F246" s="9">
        <f>SUM(F193,F211)</f>
        <v>99584.67</v>
      </c>
      <c r="G246" s="9">
        <v>0</v>
      </c>
      <c r="H246" s="9">
        <v>0</v>
      </c>
      <c r="I246" s="26">
        <v>0</v>
      </c>
      <c r="J246" s="97">
        <v>0</v>
      </c>
    </row>
    <row r="247" spans="2:11" x14ac:dyDescent="0.25">
      <c r="B247" s="2"/>
      <c r="C247" s="2"/>
      <c r="D247" s="3" t="s">
        <v>148</v>
      </c>
      <c r="E247" s="121"/>
      <c r="F247" s="9">
        <f>SUM(F218,F237)</f>
        <v>165421.04999999999</v>
      </c>
      <c r="G247" s="9">
        <f>G216</f>
        <v>494173.11</v>
      </c>
      <c r="H247" s="9">
        <f>H216</f>
        <v>371599.85</v>
      </c>
      <c r="I247" s="26">
        <f t="shared" si="21"/>
        <v>224.63879294684682</v>
      </c>
      <c r="J247" s="97">
        <f>IFERROR(H247/G247*100,0)</f>
        <v>75.196291032508839</v>
      </c>
    </row>
    <row r="248" spans="2:11" x14ac:dyDescent="0.25">
      <c r="B248" s="2"/>
      <c r="C248" s="2"/>
      <c r="D248" s="3" t="s">
        <v>101</v>
      </c>
      <c r="E248" s="121"/>
      <c r="F248" s="9">
        <f>SUM(F243:F247)</f>
        <v>8693725.1899999995</v>
      </c>
      <c r="G248" s="9">
        <f>SUM(G243:G247)</f>
        <v>8301949.7800000012</v>
      </c>
      <c r="H248" s="9">
        <f>SUM(H243:H247)</f>
        <v>8471692.0899999999</v>
      </c>
      <c r="I248" s="26">
        <f t="shared" ref="I248" si="30">(H248/F248)*100</f>
        <v>97.446053387385717</v>
      </c>
      <c r="J248" s="95">
        <f t="shared" ref="J248" si="31">H248/G248*100</f>
        <v>102.04460776682751</v>
      </c>
    </row>
    <row r="250" spans="2:11" x14ac:dyDescent="0.25">
      <c r="B250" t="s">
        <v>169</v>
      </c>
      <c r="F250" t="s">
        <v>104</v>
      </c>
      <c r="H250" t="s">
        <v>105</v>
      </c>
    </row>
    <row r="251" spans="2:11" x14ac:dyDescent="0.25">
      <c r="F251" t="s">
        <v>186</v>
      </c>
      <c r="H251" t="s">
        <v>187</v>
      </c>
    </row>
  </sheetData>
  <mergeCells count="47">
    <mergeCell ref="B191:C191"/>
    <mergeCell ref="B192:C192"/>
    <mergeCell ref="B209:C209"/>
    <mergeCell ref="B210:C210"/>
    <mergeCell ref="B39:C39"/>
    <mergeCell ref="B40:C40"/>
    <mergeCell ref="B41:C41"/>
    <mergeCell ref="B46:C46"/>
    <mergeCell ref="B47:C47"/>
    <mergeCell ref="B48:C48"/>
    <mergeCell ref="B170:C170"/>
    <mergeCell ref="B178:C178"/>
    <mergeCell ref="B57:C57"/>
    <mergeCell ref="B58:C58"/>
    <mergeCell ref="B59:C59"/>
    <mergeCell ref="B67:C67"/>
    <mergeCell ref="B216:C216"/>
    <mergeCell ref="B217:C217"/>
    <mergeCell ref="B235:C235"/>
    <mergeCell ref="B236:C236"/>
    <mergeCell ref="B76:C76"/>
    <mergeCell ref="B77:C77"/>
    <mergeCell ref="B78:C78"/>
    <mergeCell ref="B158:C158"/>
    <mergeCell ref="B159:C159"/>
    <mergeCell ref="B160:C160"/>
    <mergeCell ref="B182:C182"/>
    <mergeCell ref="B183:C183"/>
    <mergeCell ref="B148:C148"/>
    <mergeCell ref="B149:C149"/>
    <mergeCell ref="B168:C168"/>
    <mergeCell ref="B169:C169"/>
    <mergeCell ref="B176:C176"/>
    <mergeCell ref="B177:C177"/>
    <mergeCell ref="B147:C147"/>
    <mergeCell ref="B8:C8"/>
    <mergeCell ref="B9:C9"/>
    <mergeCell ref="B68:C68"/>
    <mergeCell ref="B69:C69"/>
    <mergeCell ref="B84:C84"/>
    <mergeCell ref="B85:C85"/>
    <mergeCell ref="B86:C86"/>
    <mergeCell ref="B1:J2"/>
    <mergeCell ref="B3:C3"/>
    <mergeCell ref="B5:C5"/>
    <mergeCell ref="B6:C6"/>
    <mergeCell ref="B7:C7"/>
  </mergeCells>
  <pageMargins left="0.19685039370078741" right="0.19685039370078741" top="0.39370078740157483" bottom="0.3149606299212598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2. DIO</vt:lpstr>
      <vt:lpstr>3.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2023-03-28T09:07:51Z</cp:lastPrinted>
  <dcterms:created xsi:type="dcterms:W3CDTF">2022-07-11T08:30:09Z</dcterms:created>
  <dcterms:modified xsi:type="dcterms:W3CDTF">2023-03-28T09:07:58Z</dcterms:modified>
</cp:coreProperties>
</file>